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劉勝輝\試算表\"/>
    </mc:Choice>
  </mc:AlternateContent>
  <bookViews>
    <workbookView xWindow="0" yWindow="0" windowWidth="28800" windowHeight="12285"/>
  </bookViews>
  <sheets>
    <sheet name="試算" sheetId="7" r:id="rId1"/>
    <sheet name="勞保分級" sheetId="2" r:id="rId2"/>
    <sheet name="職災分級" sheetId="19" r:id="rId3"/>
    <sheet name="健保分級" sheetId="9" r:id="rId4"/>
    <sheet name="勞退分級" sheetId="6" r:id="rId5"/>
    <sheet name="勞保分擔金額表" sheetId="20" r:id="rId6"/>
    <sheet name="健保負擔金額表" sheetId="17" r:id="rId7"/>
  </sheets>
  <definedNames>
    <definedName name="_xlnm.Print_Area" localSheetId="6">健保負擔金額表!#REF!</definedName>
    <definedName name="_xlnm.Print_Area" localSheetId="5">勞保分擔金額表!$A$1:$AC$75</definedName>
    <definedName name="_xlnm.Print_Area" localSheetId="0">試算!$A$1:$Q$19</definedName>
  </definedNames>
  <calcPr calcId="162913"/>
</workbook>
</file>

<file path=xl/calcChain.xml><?xml version="1.0" encoding="utf-8"?>
<calcChain xmlns="http://schemas.openxmlformats.org/spreadsheetml/2006/main">
  <c r="A12" i="7" l="1"/>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 i="9"/>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E28" i="6"/>
  <c r="B63" i="9" l="1"/>
  <c r="D5" i="9"/>
  <c r="D6" i="9"/>
  <c r="B6" i="9"/>
  <c r="D63" i="9" l="1"/>
  <c r="D62" i="9"/>
  <c r="D61" i="9"/>
  <c r="D60" i="9"/>
  <c r="D59" i="9"/>
  <c r="D58" i="9"/>
  <c r="D57" i="9"/>
  <c r="D56" i="9"/>
  <c r="D55" i="9"/>
  <c r="D54" i="9"/>
  <c r="H63" i="17" l="1"/>
  <c r="G63" i="17"/>
  <c r="C63" i="17"/>
  <c r="F63" i="17" s="1"/>
  <c r="H62" i="17"/>
  <c r="G62" i="17"/>
  <c r="C62" i="17"/>
  <c r="E62" i="17" s="1"/>
  <c r="H61" i="17"/>
  <c r="G61" i="17"/>
  <c r="F61" i="17"/>
  <c r="E61" i="17"/>
  <c r="C61" i="17"/>
  <c r="D61" i="17" s="1"/>
  <c r="H60" i="17"/>
  <c r="G60" i="17"/>
  <c r="F60" i="17"/>
  <c r="E60" i="17"/>
  <c r="C60" i="17"/>
  <c r="D60" i="17" s="1"/>
  <c r="H59" i="17"/>
  <c r="G59" i="17"/>
  <c r="F59" i="17"/>
  <c r="E59" i="17"/>
  <c r="C59" i="17"/>
  <c r="D59" i="17" s="1"/>
  <c r="H58" i="17"/>
  <c r="G58" i="17"/>
  <c r="C58" i="17"/>
  <c r="F58" i="17" s="1"/>
  <c r="H57" i="17"/>
  <c r="G57" i="17"/>
  <c r="C57" i="17"/>
  <c r="F57" i="17" s="1"/>
  <c r="H56" i="17"/>
  <c r="G56" i="17"/>
  <c r="C56" i="17"/>
  <c r="D56" i="17" s="1"/>
  <c r="H55" i="17"/>
  <c r="G55" i="17"/>
  <c r="F55" i="17"/>
  <c r="E55" i="17"/>
  <c r="D55" i="17"/>
  <c r="C55" i="17"/>
  <c r="H54" i="17"/>
  <c r="G54" i="17"/>
  <c r="F54" i="17"/>
  <c r="E54" i="17"/>
  <c r="C54" i="17"/>
  <c r="D54" i="17" s="1"/>
  <c r="D62" i="17" l="1"/>
  <c r="E56" i="17"/>
  <c r="D57" i="17"/>
  <c r="D63" i="17"/>
  <c r="F56" i="17"/>
  <c r="E57" i="17"/>
  <c r="D58" i="17"/>
  <c r="F62" i="17"/>
  <c r="E63" i="17"/>
  <c r="E58" i="17"/>
  <c r="C5" i="17" l="1"/>
  <c r="F5" i="17" s="1"/>
  <c r="G5" i="17"/>
  <c r="H5" i="17"/>
  <c r="E5" i="17" l="1"/>
  <c r="D5" i="17"/>
  <c r="I41" i="20"/>
  <c r="I42" i="20"/>
  <c r="I43" i="20"/>
  <c r="I44" i="20"/>
  <c r="I45" i="20"/>
  <c r="I46" i="20"/>
  <c r="I47" i="20"/>
  <c r="I48" i="20"/>
  <c r="I49" i="20"/>
  <c r="I50" i="20"/>
  <c r="I51" i="20"/>
  <c r="I52" i="20"/>
  <c r="I53" i="20"/>
  <c r="I54" i="20"/>
  <c r="I55" i="20"/>
  <c r="I56" i="20"/>
  <c r="I57" i="20"/>
  <c r="I58" i="20"/>
  <c r="I59" i="20"/>
  <c r="I60" i="20"/>
  <c r="I61" i="20"/>
  <c r="I62" i="20"/>
  <c r="I63" i="20"/>
  <c r="I64" i="20"/>
  <c r="I65" i="20"/>
  <c r="I66" i="20"/>
  <c r="I67" i="20"/>
  <c r="I68" i="20"/>
  <c r="I69" i="20"/>
  <c r="I40" i="20"/>
  <c r="H47" i="20"/>
  <c r="H48" i="20"/>
  <c r="H49" i="20"/>
  <c r="H50" i="20"/>
  <c r="H51" i="20"/>
  <c r="H52" i="20"/>
  <c r="H53" i="20"/>
  <c r="H54" i="20"/>
  <c r="H55" i="20"/>
  <c r="H56" i="20"/>
  <c r="H57" i="20"/>
  <c r="H58" i="20"/>
  <c r="H59" i="20"/>
  <c r="H60" i="20"/>
  <c r="H61" i="20"/>
  <c r="H62" i="20"/>
  <c r="H63" i="20"/>
  <c r="H64" i="20"/>
  <c r="H65" i="20"/>
  <c r="H66" i="20"/>
  <c r="H67" i="20"/>
  <c r="H68" i="20"/>
  <c r="H69" i="20"/>
  <c r="H41" i="20"/>
  <c r="H42" i="20"/>
  <c r="H43" i="20"/>
  <c r="H44" i="20"/>
  <c r="H45" i="20"/>
  <c r="H46" i="20"/>
  <c r="H40" i="20"/>
  <c r="J44" i="20"/>
  <c r="J45" i="20"/>
  <c r="J46" i="20"/>
  <c r="J47" i="20"/>
  <c r="J48" i="20"/>
  <c r="J41" i="20"/>
  <c r="J42" i="20"/>
  <c r="J43" i="20"/>
  <c r="F28" i="6" l="1"/>
  <c r="F27" i="6"/>
  <c r="D6" i="19"/>
  <c r="E5" i="19"/>
  <c r="F18" i="2" l="1"/>
  <c r="F17" i="2" l="1"/>
  <c r="E18" i="2" s="1"/>
  <c r="E19" i="2"/>
  <c r="F19" i="2"/>
  <c r="E20" i="2" s="1"/>
  <c r="F20" i="2"/>
  <c r="E21" i="2" s="1"/>
  <c r="F21" i="2"/>
  <c r="E22" i="2" s="1"/>
  <c r="F22" i="2"/>
  <c r="F23" i="2"/>
  <c r="F24" i="2"/>
  <c r="F25" i="2"/>
  <c r="F26" i="2"/>
  <c r="F27" i="2"/>
  <c r="F28" i="2"/>
  <c r="F29" i="2"/>
  <c r="F30" i="2"/>
  <c r="F16" i="2"/>
  <c r="E17" i="2" s="1"/>
  <c r="F3" i="2"/>
  <c r="F4" i="2"/>
  <c r="F5" i="2"/>
  <c r="F6" i="2"/>
  <c r="F7" i="2"/>
  <c r="F8" i="2"/>
  <c r="F9" i="2"/>
  <c r="F10" i="2"/>
  <c r="F11" i="2"/>
  <c r="F12" i="2"/>
  <c r="F13" i="2"/>
  <c r="E14" i="2" s="1"/>
  <c r="F14" i="2"/>
  <c r="E15" i="2" s="1"/>
  <c r="F15" i="2"/>
  <c r="E16" i="2" s="1"/>
  <c r="F5" i="6"/>
  <c r="F6" i="6"/>
  <c r="E7" i="6" s="1"/>
  <c r="F7" i="6"/>
  <c r="F8" i="6"/>
  <c r="E9" i="6" s="1"/>
  <c r="F9" i="6"/>
  <c r="F10" i="6"/>
  <c r="E11" i="6" s="1"/>
  <c r="F11" i="6"/>
  <c r="E12" i="6" s="1"/>
  <c r="F12" i="6"/>
  <c r="E13" i="6" s="1"/>
  <c r="F13" i="6"/>
  <c r="F14" i="6"/>
  <c r="F15" i="6"/>
  <c r="F16" i="6"/>
  <c r="E17" i="6" s="1"/>
  <c r="F17" i="6"/>
  <c r="E18" i="6" s="1"/>
  <c r="F18" i="6"/>
  <c r="E19" i="6" s="1"/>
  <c r="F19" i="6"/>
  <c r="F20" i="6"/>
  <c r="E21" i="6" s="1"/>
  <c r="F21" i="6"/>
  <c r="F22" i="6"/>
  <c r="F23" i="6"/>
  <c r="E24" i="6" s="1"/>
  <c r="F24" i="6"/>
  <c r="E25" i="6" s="1"/>
  <c r="F25" i="6"/>
  <c r="F26" i="6"/>
  <c r="E27" i="6" s="1"/>
  <c r="E66" i="6"/>
  <c r="F66" i="6"/>
  <c r="E6" i="6"/>
  <c r="E8" i="6"/>
  <c r="E10" i="6"/>
  <c r="E14" i="6"/>
  <c r="E15" i="6"/>
  <c r="E16" i="6"/>
  <c r="E20" i="6"/>
  <c r="E22" i="6"/>
  <c r="E23" i="6"/>
  <c r="E26" i="6"/>
  <c r="G6" i="17"/>
  <c r="H6" i="17"/>
  <c r="G7" i="17"/>
  <c r="H7" i="17"/>
  <c r="G8" i="17"/>
  <c r="H8" i="17"/>
  <c r="G9" i="17"/>
  <c r="H9" i="17"/>
  <c r="G10" i="17"/>
  <c r="H10" i="17"/>
  <c r="G11" i="17"/>
  <c r="H11" i="17"/>
  <c r="G12" i="17"/>
  <c r="H12" i="17"/>
  <c r="G13" i="17"/>
  <c r="H13" i="17"/>
  <c r="G14" i="17"/>
  <c r="H14" i="17"/>
  <c r="G15" i="17"/>
  <c r="H15" i="17"/>
  <c r="G16" i="17"/>
  <c r="H16" i="17"/>
  <c r="G17" i="17"/>
  <c r="H17" i="17"/>
  <c r="G18" i="17"/>
  <c r="H18" i="17"/>
  <c r="G19" i="17"/>
  <c r="H19" i="17"/>
  <c r="G20" i="17"/>
  <c r="H20" i="17"/>
  <c r="G21" i="17"/>
  <c r="H21" i="17"/>
  <c r="G22" i="17"/>
  <c r="H22" i="17"/>
  <c r="G23" i="17"/>
  <c r="H23" i="17"/>
  <c r="G24" i="17"/>
  <c r="H24" i="17"/>
  <c r="G25" i="17"/>
  <c r="H25" i="17"/>
  <c r="G26" i="17"/>
  <c r="H26" i="17"/>
  <c r="G27" i="17"/>
  <c r="H27" i="17"/>
  <c r="G28" i="17"/>
  <c r="H28" i="17"/>
  <c r="G29" i="17"/>
  <c r="H29" i="17"/>
  <c r="G30" i="17"/>
  <c r="H30" i="17"/>
  <c r="G31" i="17"/>
  <c r="H31" i="17"/>
  <c r="G32" i="17"/>
  <c r="H32" i="17"/>
  <c r="G33" i="17"/>
  <c r="H33" i="17"/>
  <c r="G34" i="17"/>
  <c r="H34" i="17"/>
  <c r="G35" i="17"/>
  <c r="H35" i="17"/>
  <c r="G36" i="17"/>
  <c r="H36" i="17"/>
  <c r="G37" i="17"/>
  <c r="H37" i="17"/>
  <c r="G38" i="17"/>
  <c r="H38" i="17"/>
  <c r="G39" i="17"/>
  <c r="H39" i="17"/>
  <c r="G40" i="17"/>
  <c r="H40" i="17"/>
  <c r="G41" i="17"/>
  <c r="H41" i="17"/>
  <c r="G42" i="17"/>
  <c r="H42" i="17"/>
  <c r="G43" i="17"/>
  <c r="H43" i="17"/>
  <c r="G44" i="17"/>
  <c r="H44" i="17"/>
  <c r="G45" i="17"/>
  <c r="H45" i="17"/>
  <c r="G46" i="17"/>
  <c r="H46" i="17"/>
  <c r="G47" i="17"/>
  <c r="H47" i="17"/>
  <c r="G48" i="17"/>
  <c r="H48" i="17"/>
  <c r="G49" i="17"/>
  <c r="H49" i="17"/>
  <c r="G50" i="17"/>
  <c r="H50" i="17"/>
  <c r="G51" i="17"/>
  <c r="H51" i="17"/>
  <c r="G52" i="17"/>
  <c r="H52" i="17"/>
  <c r="G53" i="17"/>
  <c r="H53" i="17"/>
  <c r="AB41" i="20"/>
  <c r="AC41" i="20"/>
  <c r="AB42" i="20"/>
  <c r="AC42" i="20"/>
  <c r="AB43" i="20"/>
  <c r="AC43" i="20"/>
  <c r="AB44" i="20"/>
  <c r="AC44" i="20"/>
  <c r="AB45" i="20"/>
  <c r="AC45" i="20"/>
  <c r="AB46" i="20"/>
  <c r="AC46" i="20"/>
  <c r="AB47" i="20"/>
  <c r="AC47" i="20"/>
  <c r="AB48" i="20"/>
  <c r="AC48" i="20"/>
  <c r="AB49" i="20"/>
  <c r="AC49" i="20"/>
  <c r="AB50" i="20"/>
  <c r="AC50" i="20"/>
  <c r="AB51" i="20"/>
  <c r="AC51" i="20"/>
  <c r="AB52" i="20"/>
  <c r="AC52" i="20"/>
  <c r="AB53" i="20"/>
  <c r="AC53" i="20"/>
  <c r="AB54" i="20"/>
  <c r="AC54" i="20"/>
  <c r="AB55" i="20"/>
  <c r="AC55" i="20"/>
  <c r="AB56" i="20"/>
  <c r="AC56" i="20"/>
  <c r="AB57" i="20"/>
  <c r="AC57" i="20"/>
  <c r="AB58" i="20"/>
  <c r="AC58" i="20"/>
  <c r="AB59" i="20"/>
  <c r="AC59" i="20"/>
  <c r="AB60" i="20"/>
  <c r="AC60" i="20"/>
  <c r="AB61" i="20"/>
  <c r="AC61" i="20"/>
  <c r="AB62" i="20"/>
  <c r="AC62" i="20"/>
  <c r="AB63" i="20"/>
  <c r="AC63" i="20"/>
  <c r="AB64" i="20"/>
  <c r="AC64" i="20"/>
  <c r="AB65" i="20"/>
  <c r="AC65" i="20"/>
  <c r="AB66" i="20"/>
  <c r="AC66" i="20"/>
  <c r="AB67" i="20"/>
  <c r="AC67" i="20"/>
  <c r="AB68" i="20"/>
  <c r="AC68" i="20"/>
  <c r="AB69" i="20"/>
  <c r="AC69" i="20"/>
  <c r="AC40" i="20"/>
  <c r="AB40" i="20"/>
  <c r="Z41" i="20"/>
  <c r="AA41" i="20"/>
  <c r="Z42" i="20"/>
  <c r="AA42" i="20"/>
  <c r="Z43" i="20"/>
  <c r="AA43" i="20"/>
  <c r="Z44" i="20"/>
  <c r="AA44" i="20"/>
  <c r="Z45" i="20"/>
  <c r="AA45" i="20"/>
  <c r="Z46" i="20"/>
  <c r="AA46" i="20"/>
  <c r="Z47" i="20"/>
  <c r="AA47" i="20"/>
  <c r="Z48" i="20"/>
  <c r="AA48" i="20"/>
  <c r="Z49" i="20"/>
  <c r="AA49" i="20"/>
  <c r="Z50" i="20"/>
  <c r="AA50" i="20"/>
  <c r="Z51" i="20"/>
  <c r="AA51" i="20"/>
  <c r="Z52" i="20"/>
  <c r="AA52" i="20"/>
  <c r="Z53" i="20"/>
  <c r="AA53" i="20"/>
  <c r="Z54" i="20"/>
  <c r="AA54" i="20"/>
  <c r="Z55" i="20"/>
  <c r="AA55" i="20"/>
  <c r="Z56" i="20"/>
  <c r="AA56" i="20"/>
  <c r="Z57" i="20"/>
  <c r="AA57" i="20"/>
  <c r="Z58" i="20"/>
  <c r="AA58" i="20"/>
  <c r="Z59" i="20"/>
  <c r="AA59" i="20"/>
  <c r="Z60" i="20"/>
  <c r="AA60" i="20"/>
  <c r="Z61" i="20"/>
  <c r="AA61" i="20"/>
  <c r="Z62" i="20"/>
  <c r="AA62" i="20"/>
  <c r="Z63" i="20"/>
  <c r="AA63" i="20"/>
  <c r="Z64" i="20"/>
  <c r="AA64" i="20"/>
  <c r="Z65" i="20"/>
  <c r="AA65" i="20"/>
  <c r="Z66" i="20"/>
  <c r="AA66" i="20"/>
  <c r="Z67" i="20"/>
  <c r="AA67" i="20"/>
  <c r="Z68" i="20"/>
  <c r="AA68" i="20"/>
  <c r="Z69" i="20"/>
  <c r="AA69" i="20"/>
  <c r="AA40" i="20"/>
  <c r="Z40" i="20"/>
  <c r="X41" i="20"/>
  <c r="Y41" i="20"/>
  <c r="X42" i="20"/>
  <c r="Y42" i="20"/>
  <c r="X43" i="20"/>
  <c r="Y43" i="20"/>
  <c r="X44" i="20"/>
  <c r="Y44" i="20"/>
  <c r="X45" i="20"/>
  <c r="Y45" i="20"/>
  <c r="X46" i="20"/>
  <c r="Y46" i="20"/>
  <c r="X47" i="20"/>
  <c r="Y47" i="20"/>
  <c r="X48" i="20"/>
  <c r="Y48" i="20"/>
  <c r="X49" i="20"/>
  <c r="Y49" i="20"/>
  <c r="X50" i="20"/>
  <c r="Y50" i="20"/>
  <c r="X51" i="20"/>
  <c r="Y51" i="20"/>
  <c r="X52" i="20"/>
  <c r="Y52" i="20"/>
  <c r="X53" i="20"/>
  <c r="Y53" i="20"/>
  <c r="X54" i="20"/>
  <c r="Y54" i="20"/>
  <c r="X55" i="20"/>
  <c r="Y55" i="20"/>
  <c r="X56" i="20"/>
  <c r="Y56" i="20"/>
  <c r="X57" i="20"/>
  <c r="Y57" i="20"/>
  <c r="X58" i="20"/>
  <c r="Y58" i="20"/>
  <c r="X59" i="20"/>
  <c r="Y59" i="20"/>
  <c r="X60" i="20"/>
  <c r="Y60" i="20"/>
  <c r="X61" i="20"/>
  <c r="Y61" i="20"/>
  <c r="X62" i="20"/>
  <c r="Y62" i="20"/>
  <c r="X63" i="20"/>
  <c r="Y63" i="20"/>
  <c r="X64" i="20"/>
  <c r="Y64" i="20"/>
  <c r="X65" i="20"/>
  <c r="Y65" i="20"/>
  <c r="X66" i="20"/>
  <c r="Y66" i="20"/>
  <c r="X67" i="20"/>
  <c r="Y67" i="20"/>
  <c r="X68" i="20"/>
  <c r="Y68" i="20"/>
  <c r="X69" i="20"/>
  <c r="Y69" i="20"/>
  <c r="Y40" i="20"/>
  <c r="X40" i="20"/>
  <c r="V41" i="20"/>
  <c r="W41" i="20"/>
  <c r="V42" i="20"/>
  <c r="W42" i="20"/>
  <c r="V43" i="20"/>
  <c r="W43" i="20"/>
  <c r="V44" i="20"/>
  <c r="W44" i="20"/>
  <c r="V45" i="20"/>
  <c r="W45" i="20"/>
  <c r="V46" i="20"/>
  <c r="W46" i="20"/>
  <c r="V47" i="20"/>
  <c r="W47" i="20"/>
  <c r="V48" i="20"/>
  <c r="W48" i="20"/>
  <c r="V49" i="20"/>
  <c r="W49" i="20"/>
  <c r="V50" i="20"/>
  <c r="W50" i="20"/>
  <c r="V51" i="20"/>
  <c r="W51" i="20"/>
  <c r="V52" i="20"/>
  <c r="W52" i="20"/>
  <c r="V53" i="20"/>
  <c r="W53" i="20"/>
  <c r="V54" i="20"/>
  <c r="W54" i="20"/>
  <c r="V55" i="20"/>
  <c r="W55" i="20"/>
  <c r="V56" i="20"/>
  <c r="W56" i="20"/>
  <c r="V57" i="20"/>
  <c r="W57" i="20"/>
  <c r="V58" i="20"/>
  <c r="W58" i="20"/>
  <c r="V59" i="20"/>
  <c r="W59" i="20"/>
  <c r="V60" i="20"/>
  <c r="W60" i="20"/>
  <c r="V61" i="20"/>
  <c r="W61" i="20"/>
  <c r="V62" i="20"/>
  <c r="W62" i="20"/>
  <c r="V63" i="20"/>
  <c r="W63" i="20"/>
  <c r="V64" i="20"/>
  <c r="W64" i="20"/>
  <c r="V65" i="20"/>
  <c r="W65" i="20"/>
  <c r="V66" i="20"/>
  <c r="W66" i="20"/>
  <c r="V67" i="20"/>
  <c r="W67" i="20"/>
  <c r="V68" i="20"/>
  <c r="W68" i="20"/>
  <c r="V69" i="20"/>
  <c r="W69" i="20"/>
  <c r="W40" i="20"/>
  <c r="V40" i="20"/>
  <c r="T41" i="20"/>
  <c r="U41" i="20"/>
  <c r="T42" i="20"/>
  <c r="U42" i="20"/>
  <c r="T43" i="20"/>
  <c r="U43" i="20"/>
  <c r="T44" i="20"/>
  <c r="U44" i="20"/>
  <c r="T45" i="20"/>
  <c r="U45" i="20"/>
  <c r="T46" i="20"/>
  <c r="U46" i="20"/>
  <c r="T47" i="20"/>
  <c r="U47" i="20"/>
  <c r="T48" i="20"/>
  <c r="U48" i="20"/>
  <c r="T49" i="20"/>
  <c r="U49" i="20"/>
  <c r="T50" i="20"/>
  <c r="U50" i="20"/>
  <c r="T51" i="20"/>
  <c r="U51" i="20"/>
  <c r="T52" i="20"/>
  <c r="U52" i="20"/>
  <c r="T53" i="20"/>
  <c r="U53" i="20"/>
  <c r="T54" i="20"/>
  <c r="U54" i="20"/>
  <c r="T55" i="20"/>
  <c r="U55" i="20"/>
  <c r="T56" i="20"/>
  <c r="U56" i="20"/>
  <c r="T57" i="20"/>
  <c r="U57" i="20"/>
  <c r="T58" i="20"/>
  <c r="U58" i="20"/>
  <c r="T59" i="20"/>
  <c r="U59" i="20"/>
  <c r="T60" i="20"/>
  <c r="U60" i="20"/>
  <c r="T61" i="20"/>
  <c r="U61" i="20"/>
  <c r="T62" i="20"/>
  <c r="U62" i="20"/>
  <c r="T63" i="20"/>
  <c r="U63" i="20"/>
  <c r="T64" i="20"/>
  <c r="U64" i="20"/>
  <c r="T65" i="20"/>
  <c r="U65" i="20"/>
  <c r="T66" i="20"/>
  <c r="U66" i="20"/>
  <c r="T67" i="20"/>
  <c r="U67" i="20"/>
  <c r="T68" i="20"/>
  <c r="U68" i="20"/>
  <c r="T69" i="20"/>
  <c r="U69" i="20"/>
  <c r="U40" i="20"/>
  <c r="T40" i="20"/>
  <c r="R41" i="20"/>
  <c r="S41" i="20"/>
  <c r="R42" i="20"/>
  <c r="S42" i="20"/>
  <c r="R43" i="20"/>
  <c r="S43" i="20"/>
  <c r="R44" i="20"/>
  <c r="S44" i="20"/>
  <c r="R45" i="20"/>
  <c r="S45" i="20"/>
  <c r="R46" i="20"/>
  <c r="S46" i="20"/>
  <c r="R47" i="20"/>
  <c r="S47" i="20"/>
  <c r="R48" i="20"/>
  <c r="S48" i="20"/>
  <c r="R49" i="20"/>
  <c r="S49" i="20"/>
  <c r="R50" i="20"/>
  <c r="S50" i="20"/>
  <c r="R51" i="20"/>
  <c r="S51" i="20"/>
  <c r="R52" i="20"/>
  <c r="S52" i="20"/>
  <c r="R53" i="20"/>
  <c r="S53" i="20"/>
  <c r="R54" i="20"/>
  <c r="S54" i="20"/>
  <c r="R55" i="20"/>
  <c r="S55" i="20"/>
  <c r="R56" i="20"/>
  <c r="S56" i="20"/>
  <c r="R57" i="20"/>
  <c r="S57" i="20"/>
  <c r="R58" i="20"/>
  <c r="S58" i="20"/>
  <c r="R59" i="20"/>
  <c r="S59" i="20"/>
  <c r="R60" i="20"/>
  <c r="S60" i="20"/>
  <c r="R61" i="20"/>
  <c r="S61" i="20"/>
  <c r="R62" i="20"/>
  <c r="S62" i="20"/>
  <c r="R63" i="20"/>
  <c r="S63" i="20"/>
  <c r="R64" i="20"/>
  <c r="S64" i="20"/>
  <c r="R65" i="20"/>
  <c r="S65" i="20"/>
  <c r="R66" i="20"/>
  <c r="S66" i="20"/>
  <c r="R67" i="20"/>
  <c r="S67" i="20"/>
  <c r="R68" i="20"/>
  <c r="S68" i="20"/>
  <c r="R69" i="20"/>
  <c r="S69" i="20"/>
  <c r="S40" i="20"/>
  <c r="R40" i="20"/>
  <c r="P69" i="20"/>
  <c r="Q69" i="20"/>
  <c r="P41" i="20"/>
  <c r="Q41" i="20"/>
  <c r="P42" i="20"/>
  <c r="Q42" i="20"/>
  <c r="P43" i="20"/>
  <c r="Q43" i="20"/>
  <c r="P44" i="20"/>
  <c r="Q44" i="20"/>
  <c r="P45" i="20"/>
  <c r="Q45" i="20"/>
  <c r="P46" i="20"/>
  <c r="Q46" i="20"/>
  <c r="P47" i="20"/>
  <c r="Q47" i="20"/>
  <c r="P48" i="20"/>
  <c r="Q48" i="20"/>
  <c r="P49" i="20"/>
  <c r="Q49" i="20"/>
  <c r="P50" i="20"/>
  <c r="Q50" i="20"/>
  <c r="P51" i="20"/>
  <c r="Q51" i="20"/>
  <c r="P52" i="20"/>
  <c r="Q52" i="20"/>
  <c r="P53" i="20"/>
  <c r="Q53" i="20"/>
  <c r="P54" i="20"/>
  <c r="Q54" i="20"/>
  <c r="P55" i="20"/>
  <c r="Q55" i="20"/>
  <c r="P56" i="20"/>
  <c r="Q56" i="20"/>
  <c r="P57" i="20"/>
  <c r="Q57" i="20"/>
  <c r="P58" i="20"/>
  <c r="Q58" i="20"/>
  <c r="P59" i="20"/>
  <c r="Q59" i="20"/>
  <c r="P60" i="20"/>
  <c r="Q60" i="20"/>
  <c r="P61" i="20"/>
  <c r="Q61" i="20"/>
  <c r="P62" i="20"/>
  <c r="Q62" i="20"/>
  <c r="P63" i="20"/>
  <c r="Q63" i="20"/>
  <c r="P64" i="20"/>
  <c r="Q64" i="20"/>
  <c r="P65" i="20"/>
  <c r="Q65" i="20"/>
  <c r="P66" i="20"/>
  <c r="Q66" i="20"/>
  <c r="P67" i="20"/>
  <c r="Q67" i="20"/>
  <c r="P68" i="20"/>
  <c r="Q68" i="20"/>
  <c r="Q40" i="20"/>
  <c r="P40" i="20"/>
  <c r="N41" i="20"/>
  <c r="O41" i="20"/>
  <c r="N42" i="20"/>
  <c r="O42" i="20"/>
  <c r="N43" i="20"/>
  <c r="O43" i="20"/>
  <c r="N44" i="20"/>
  <c r="O44" i="20"/>
  <c r="N45" i="20"/>
  <c r="O45" i="20"/>
  <c r="N46" i="20"/>
  <c r="O46" i="20"/>
  <c r="N47" i="20"/>
  <c r="O47" i="20"/>
  <c r="N48" i="20"/>
  <c r="O48" i="20"/>
  <c r="N49" i="20"/>
  <c r="O49" i="20"/>
  <c r="N50" i="20"/>
  <c r="O50" i="20"/>
  <c r="N51" i="20"/>
  <c r="O51" i="20"/>
  <c r="N52" i="20"/>
  <c r="O52" i="20"/>
  <c r="N53" i="20"/>
  <c r="O53" i="20"/>
  <c r="N54" i="20"/>
  <c r="O54" i="20"/>
  <c r="N55" i="20"/>
  <c r="O55" i="20"/>
  <c r="N56" i="20"/>
  <c r="O56" i="20"/>
  <c r="N57" i="20"/>
  <c r="O57" i="20"/>
  <c r="N58" i="20"/>
  <c r="O58" i="20"/>
  <c r="N59" i="20"/>
  <c r="O59" i="20"/>
  <c r="N60" i="20"/>
  <c r="O60" i="20"/>
  <c r="N61" i="20"/>
  <c r="O61" i="20"/>
  <c r="N62" i="20"/>
  <c r="O62" i="20"/>
  <c r="N63" i="20"/>
  <c r="O63" i="20"/>
  <c r="N64" i="20"/>
  <c r="O64" i="20"/>
  <c r="N65" i="20"/>
  <c r="O65" i="20"/>
  <c r="N66" i="20"/>
  <c r="O66" i="20"/>
  <c r="N67" i="20"/>
  <c r="O67" i="20"/>
  <c r="N68" i="20"/>
  <c r="O68" i="20"/>
  <c r="N69" i="20"/>
  <c r="O69" i="20"/>
  <c r="O40" i="20"/>
  <c r="N40" i="20"/>
  <c r="L41" i="20"/>
  <c r="M41" i="20"/>
  <c r="L42" i="20"/>
  <c r="M42" i="20"/>
  <c r="L43" i="20"/>
  <c r="M43" i="20"/>
  <c r="L44" i="20"/>
  <c r="M44" i="20"/>
  <c r="L45" i="20"/>
  <c r="M45" i="20"/>
  <c r="L46" i="20"/>
  <c r="M46" i="20"/>
  <c r="L47" i="20"/>
  <c r="M47" i="20"/>
  <c r="L48" i="20"/>
  <c r="M48" i="20"/>
  <c r="L49" i="20"/>
  <c r="M49" i="20"/>
  <c r="L50" i="20"/>
  <c r="M50" i="20"/>
  <c r="L51" i="20"/>
  <c r="M51" i="20"/>
  <c r="L52" i="20"/>
  <c r="M52" i="20"/>
  <c r="L53" i="20"/>
  <c r="M53" i="20"/>
  <c r="L54" i="20"/>
  <c r="M54" i="20"/>
  <c r="L55" i="20"/>
  <c r="M55" i="20"/>
  <c r="L56" i="20"/>
  <c r="M56" i="20"/>
  <c r="L57" i="20"/>
  <c r="M57" i="20"/>
  <c r="L58" i="20"/>
  <c r="M58" i="20"/>
  <c r="L59" i="20"/>
  <c r="M59" i="20"/>
  <c r="L60" i="20"/>
  <c r="M60" i="20"/>
  <c r="L61" i="20"/>
  <c r="M61" i="20"/>
  <c r="L62" i="20"/>
  <c r="M62" i="20"/>
  <c r="L63" i="20"/>
  <c r="M63" i="20"/>
  <c r="L64" i="20"/>
  <c r="M64" i="20"/>
  <c r="L65" i="20"/>
  <c r="M65" i="20"/>
  <c r="L66" i="20"/>
  <c r="M66" i="20"/>
  <c r="L67" i="20"/>
  <c r="M67" i="20"/>
  <c r="L68" i="20"/>
  <c r="M68" i="20"/>
  <c r="L69" i="20"/>
  <c r="M69" i="20"/>
  <c r="M40" i="20"/>
  <c r="L40" i="20"/>
  <c r="K41" i="20"/>
  <c r="K42" i="20"/>
  <c r="K43" i="20"/>
  <c r="K44" i="20"/>
  <c r="K45" i="20"/>
  <c r="K46" i="20"/>
  <c r="K47" i="20"/>
  <c r="K48" i="20"/>
  <c r="J49" i="20"/>
  <c r="K49" i="20"/>
  <c r="J50" i="20"/>
  <c r="K50" i="20"/>
  <c r="J51" i="20"/>
  <c r="K51" i="20"/>
  <c r="J52" i="20"/>
  <c r="K52" i="20"/>
  <c r="J53" i="20"/>
  <c r="K53" i="20"/>
  <c r="J54" i="20"/>
  <c r="K54" i="20"/>
  <c r="J55" i="20"/>
  <c r="K55" i="20"/>
  <c r="J56" i="20"/>
  <c r="K56" i="20"/>
  <c r="J57" i="20"/>
  <c r="K57" i="20"/>
  <c r="J58" i="20"/>
  <c r="K58" i="20"/>
  <c r="J59" i="20"/>
  <c r="K59" i="20"/>
  <c r="J60" i="20"/>
  <c r="K60" i="20"/>
  <c r="J61" i="20"/>
  <c r="K61" i="20"/>
  <c r="J62" i="20"/>
  <c r="K62" i="20"/>
  <c r="J63" i="20"/>
  <c r="K63" i="20"/>
  <c r="J64" i="20"/>
  <c r="K64" i="20"/>
  <c r="J65" i="20"/>
  <c r="K65" i="20"/>
  <c r="J66" i="20"/>
  <c r="K66" i="20"/>
  <c r="J67" i="20"/>
  <c r="K67" i="20"/>
  <c r="J68" i="20"/>
  <c r="K68" i="20"/>
  <c r="J69" i="20"/>
  <c r="K69" i="20"/>
  <c r="K40" i="20"/>
  <c r="J40" i="20"/>
  <c r="F41" i="20"/>
  <c r="G41" i="20"/>
  <c r="F42" i="20"/>
  <c r="G42" i="20"/>
  <c r="F43" i="20"/>
  <c r="G43" i="20"/>
  <c r="F44" i="20"/>
  <c r="G44" i="20"/>
  <c r="F45" i="20"/>
  <c r="G45" i="20"/>
  <c r="F46" i="20"/>
  <c r="G46" i="20"/>
  <c r="F47" i="20"/>
  <c r="G47" i="20"/>
  <c r="F48" i="20"/>
  <c r="G48" i="20"/>
  <c r="F49" i="20"/>
  <c r="G49" i="20"/>
  <c r="F50" i="20"/>
  <c r="G50" i="20"/>
  <c r="F51" i="20"/>
  <c r="G51" i="20"/>
  <c r="F52" i="20"/>
  <c r="G52" i="20"/>
  <c r="F53" i="20"/>
  <c r="G53" i="20"/>
  <c r="F54" i="20"/>
  <c r="G54" i="20"/>
  <c r="F55" i="20"/>
  <c r="G55" i="20"/>
  <c r="F56" i="20"/>
  <c r="G56" i="20"/>
  <c r="F57" i="20"/>
  <c r="G57" i="20"/>
  <c r="F58" i="20"/>
  <c r="G58" i="20"/>
  <c r="F59" i="20"/>
  <c r="G59" i="20"/>
  <c r="F60" i="20"/>
  <c r="G60" i="20"/>
  <c r="F61" i="20"/>
  <c r="G61" i="20"/>
  <c r="F62" i="20"/>
  <c r="G62" i="20"/>
  <c r="F63" i="20"/>
  <c r="G63" i="20"/>
  <c r="F64" i="20"/>
  <c r="G64" i="20"/>
  <c r="F65" i="20"/>
  <c r="G65" i="20"/>
  <c r="F66" i="20"/>
  <c r="G66" i="20"/>
  <c r="F67" i="20"/>
  <c r="G67" i="20"/>
  <c r="F68" i="20"/>
  <c r="G68" i="20"/>
  <c r="F69" i="20"/>
  <c r="G69" i="20"/>
  <c r="G40" i="20"/>
  <c r="F40" i="20"/>
  <c r="D41" i="20"/>
  <c r="E41" i="20"/>
  <c r="D42" i="20"/>
  <c r="E42" i="20"/>
  <c r="D43" i="20"/>
  <c r="E43" i="20"/>
  <c r="D44" i="20"/>
  <c r="E44" i="20"/>
  <c r="D45" i="20"/>
  <c r="E45" i="20"/>
  <c r="D46" i="20"/>
  <c r="E46" i="20"/>
  <c r="D47" i="20"/>
  <c r="E47" i="20"/>
  <c r="D48" i="20"/>
  <c r="E48" i="20"/>
  <c r="D49" i="20"/>
  <c r="E49" i="20"/>
  <c r="D50" i="20"/>
  <c r="E50" i="20"/>
  <c r="D51" i="20"/>
  <c r="E51" i="20"/>
  <c r="D52" i="20"/>
  <c r="E52" i="20"/>
  <c r="D53" i="20"/>
  <c r="E53" i="20"/>
  <c r="D54" i="20"/>
  <c r="E54" i="20"/>
  <c r="D55" i="20"/>
  <c r="E55" i="20"/>
  <c r="D56" i="20"/>
  <c r="E56" i="20"/>
  <c r="D57" i="20"/>
  <c r="E57" i="20"/>
  <c r="D58" i="20"/>
  <c r="E58" i="20"/>
  <c r="D59" i="20"/>
  <c r="E59" i="20"/>
  <c r="D60" i="20"/>
  <c r="E60" i="20"/>
  <c r="D61" i="20"/>
  <c r="E61" i="20"/>
  <c r="D62" i="20"/>
  <c r="E62" i="20"/>
  <c r="D63" i="20"/>
  <c r="E63" i="20"/>
  <c r="D64" i="20"/>
  <c r="E64" i="20"/>
  <c r="D65" i="20"/>
  <c r="E65" i="20"/>
  <c r="D66" i="20"/>
  <c r="E66" i="20"/>
  <c r="D67" i="20"/>
  <c r="E67" i="20"/>
  <c r="D68" i="20"/>
  <c r="E68" i="20"/>
  <c r="D69" i="20"/>
  <c r="E69" i="20"/>
  <c r="E40" i="20"/>
  <c r="D40" i="20"/>
  <c r="C69" i="20" l="1"/>
  <c r="B69" i="20"/>
  <c r="C68" i="20"/>
  <c r="B68" i="20"/>
  <c r="C67" i="20"/>
  <c r="B67" i="20"/>
  <c r="C66" i="20"/>
  <c r="B66" i="20"/>
  <c r="C65" i="20"/>
  <c r="B65" i="20"/>
  <c r="C64" i="20"/>
  <c r="B64" i="20"/>
  <c r="C63" i="20"/>
  <c r="B63" i="20"/>
  <c r="C62" i="20"/>
  <c r="B62" i="20"/>
  <c r="C61" i="20"/>
  <c r="B61" i="20"/>
  <c r="C60" i="20"/>
  <c r="B60" i="20"/>
  <c r="C59" i="20"/>
  <c r="B59" i="20"/>
  <c r="C58" i="20"/>
  <c r="B58" i="20"/>
  <c r="C57" i="20"/>
  <c r="B57" i="20"/>
  <c r="C56" i="20"/>
  <c r="B56" i="20"/>
  <c r="C55" i="20"/>
  <c r="B55" i="20"/>
  <c r="C54" i="20"/>
  <c r="B54" i="20"/>
  <c r="C53" i="20"/>
  <c r="B53" i="20"/>
  <c r="C52" i="20"/>
  <c r="B52" i="20"/>
  <c r="C51" i="20"/>
  <c r="B51" i="20"/>
  <c r="C50" i="20"/>
  <c r="B50" i="20"/>
  <c r="C49" i="20"/>
  <c r="B49" i="20"/>
  <c r="C48" i="20"/>
  <c r="B48" i="20"/>
  <c r="C47" i="20"/>
  <c r="B47" i="20"/>
  <c r="C46" i="20"/>
  <c r="B46" i="20"/>
  <c r="C45" i="20"/>
  <c r="B45" i="20"/>
  <c r="C44" i="20"/>
  <c r="B44" i="20"/>
  <c r="C43" i="20"/>
  <c r="B43" i="20"/>
  <c r="C42" i="20"/>
  <c r="B42" i="20"/>
  <c r="C41" i="20"/>
  <c r="B41" i="20"/>
  <c r="C40" i="20"/>
  <c r="B40" i="20"/>
  <c r="AC35" i="20"/>
  <c r="AB35" i="20"/>
  <c r="AA35" i="20"/>
  <c r="Z35" i="20"/>
  <c r="Y35" i="20"/>
  <c r="X35" i="20"/>
  <c r="W35" i="20"/>
  <c r="V35" i="20"/>
  <c r="U35" i="20"/>
  <c r="T35" i="20"/>
  <c r="S35" i="20"/>
  <c r="R35" i="20"/>
  <c r="Q35" i="20"/>
  <c r="P35" i="20"/>
  <c r="O35" i="20"/>
  <c r="N35" i="20"/>
  <c r="M35" i="20"/>
  <c r="L35" i="20"/>
  <c r="K35" i="20"/>
  <c r="J35" i="20"/>
  <c r="I35" i="20"/>
  <c r="H35" i="20"/>
  <c r="G35" i="20"/>
  <c r="F35" i="20"/>
  <c r="E35" i="20"/>
  <c r="D35" i="20"/>
  <c r="C35" i="20"/>
  <c r="B35" i="20"/>
  <c r="AC34" i="20"/>
  <c r="AB34" i="20"/>
  <c r="AA34" i="20"/>
  <c r="Z34" i="20"/>
  <c r="Y34" i="20"/>
  <c r="X34" i="20"/>
  <c r="W34" i="20"/>
  <c r="V34" i="20"/>
  <c r="U34" i="20"/>
  <c r="T34" i="20"/>
  <c r="S34" i="20"/>
  <c r="R34" i="20"/>
  <c r="Q34" i="20"/>
  <c r="P34" i="20"/>
  <c r="O34" i="20"/>
  <c r="N34" i="20"/>
  <c r="M34" i="20"/>
  <c r="L34" i="20"/>
  <c r="K34" i="20"/>
  <c r="J34" i="20"/>
  <c r="I34" i="20"/>
  <c r="H34" i="20"/>
  <c r="G34" i="20"/>
  <c r="F34" i="20"/>
  <c r="E34" i="20"/>
  <c r="D34" i="20"/>
  <c r="C34" i="20"/>
  <c r="B34" i="20"/>
  <c r="AC33" i="20"/>
  <c r="AB33" i="20"/>
  <c r="AA33" i="20"/>
  <c r="Z33" i="20"/>
  <c r="Y33" i="20"/>
  <c r="X33" i="20"/>
  <c r="W33" i="20"/>
  <c r="V33" i="20"/>
  <c r="U33" i="20"/>
  <c r="T33" i="20"/>
  <c r="S33" i="20"/>
  <c r="R33" i="20"/>
  <c r="Q33" i="20"/>
  <c r="P33" i="20"/>
  <c r="O33" i="20"/>
  <c r="N33" i="20"/>
  <c r="M33" i="20"/>
  <c r="L33" i="20"/>
  <c r="K33" i="20"/>
  <c r="J33" i="20"/>
  <c r="I33" i="20"/>
  <c r="H33" i="20"/>
  <c r="G33" i="20"/>
  <c r="F33" i="20"/>
  <c r="E33" i="20"/>
  <c r="D33" i="20"/>
  <c r="C33" i="20"/>
  <c r="B33" i="20"/>
  <c r="AC32" i="20"/>
  <c r="AB32" i="20"/>
  <c r="AA32" i="20"/>
  <c r="Z32" i="20"/>
  <c r="Y32" i="20"/>
  <c r="X32" i="20"/>
  <c r="W32" i="20"/>
  <c r="V32" i="20"/>
  <c r="U32" i="20"/>
  <c r="T32" i="20"/>
  <c r="S32" i="20"/>
  <c r="R32" i="20"/>
  <c r="Q32" i="20"/>
  <c r="P32" i="20"/>
  <c r="O32" i="20"/>
  <c r="N32" i="20"/>
  <c r="M32" i="20"/>
  <c r="L32" i="20"/>
  <c r="K32" i="20"/>
  <c r="J32" i="20"/>
  <c r="I32" i="20"/>
  <c r="H32" i="20"/>
  <c r="G32" i="20"/>
  <c r="F32" i="20"/>
  <c r="E32" i="20"/>
  <c r="D32" i="20"/>
  <c r="C32" i="20"/>
  <c r="B32" i="20"/>
  <c r="AC31" i="20"/>
  <c r="AB31" i="20"/>
  <c r="AA31" i="20"/>
  <c r="Z31" i="20"/>
  <c r="Y31" i="20"/>
  <c r="X31" i="20"/>
  <c r="W31" i="20"/>
  <c r="V31" i="20"/>
  <c r="U31" i="20"/>
  <c r="T31" i="20"/>
  <c r="S31" i="20"/>
  <c r="R31" i="20"/>
  <c r="Q31" i="20"/>
  <c r="P31" i="20"/>
  <c r="O31" i="20"/>
  <c r="N31" i="20"/>
  <c r="M31" i="20"/>
  <c r="L31" i="20"/>
  <c r="K31" i="20"/>
  <c r="J31" i="20"/>
  <c r="I31" i="20"/>
  <c r="H31" i="20"/>
  <c r="G31" i="20"/>
  <c r="F31" i="20"/>
  <c r="E31" i="20"/>
  <c r="D31" i="20"/>
  <c r="C31" i="20"/>
  <c r="B31" i="20"/>
  <c r="AC30" i="20"/>
  <c r="AB30" i="20"/>
  <c r="AA30" i="20"/>
  <c r="Z30" i="20"/>
  <c r="Y30" i="20"/>
  <c r="X30" i="20"/>
  <c r="W30" i="20"/>
  <c r="V30" i="20"/>
  <c r="U30" i="20"/>
  <c r="T30" i="20"/>
  <c r="S30" i="20"/>
  <c r="R30" i="20"/>
  <c r="Q30" i="20"/>
  <c r="P30" i="20"/>
  <c r="O30" i="20"/>
  <c r="N30" i="20"/>
  <c r="M30" i="20"/>
  <c r="L30" i="20"/>
  <c r="K30" i="20"/>
  <c r="J30" i="20"/>
  <c r="I30" i="20"/>
  <c r="H30" i="20"/>
  <c r="G30" i="20"/>
  <c r="F30" i="20"/>
  <c r="E30" i="20"/>
  <c r="D30" i="20"/>
  <c r="C30" i="20"/>
  <c r="B30" i="20"/>
  <c r="AC29" i="20"/>
  <c r="AB29" i="20"/>
  <c r="AA29" i="20"/>
  <c r="Z29" i="20"/>
  <c r="Y29" i="20"/>
  <c r="X29" i="20"/>
  <c r="W29" i="20"/>
  <c r="V29" i="20"/>
  <c r="U29" i="20"/>
  <c r="T29" i="20"/>
  <c r="S29" i="20"/>
  <c r="R29" i="20"/>
  <c r="Q29" i="20"/>
  <c r="P29" i="20"/>
  <c r="O29" i="20"/>
  <c r="N29" i="20"/>
  <c r="M29" i="20"/>
  <c r="L29" i="20"/>
  <c r="K29" i="20"/>
  <c r="J29" i="20"/>
  <c r="I29" i="20"/>
  <c r="H29" i="20"/>
  <c r="G29" i="20"/>
  <c r="F29" i="20"/>
  <c r="E29" i="20"/>
  <c r="D29" i="20"/>
  <c r="C29" i="20"/>
  <c r="B29" i="20"/>
  <c r="AC28" i="20"/>
  <c r="AB28" i="20"/>
  <c r="AA28" i="20"/>
  <c r="Z28" i="20"/>
  <c r="Y28" i="20"/>
  <c r="X28" i="20"/>
  <c r="W28" i="20"/>
  <c r="V28" i="20"/>
  <c r="U28" i="20"/>
  <c r="T28" i="20"/>
  <c r="S28" i="20"/>
  <c r="R28" i="20"/>
  <c r="Q28" i="20"/>
  <c r="P28" i="20"/>
  <c r="O28" i="20"/>
  <c r="N28" i="20"/>
  <c r="M28" i="20"/>
  <c r="L28" i="20"/>
  <c r="K28" i="20"/>
  <c r="J28" i="20"/>
  <c r="I28" i="20"/>
  <c r="H28" i="20"/>
  <c r="G28" i="20"/>
  <c r="F28" i="20"/>
  <c r="E28" i="20"/>
  <c r="D28" i="20"/>
  <c r="C28" i="20"/>
  <c r="B28" i="20"/>
  <c r="AC27" i="20"/>
  <c r="AB27" i="20"/>
  <c r="AA27" i="20"/>
  <c r="Z27" i="20"/>
  <c r="Y27" i="20"/>
  <c r="X27" i="20"/>
  <c r="W27" i="20"/>
  <c r="V27" i="20"/>
  <c r="U27" i="20"/>
  <c r="T27" i="20"/>
  <c r="S27" i="20"/>
  <c r="R27" i="20"/>
  <c r="Q27" i="20"/>
  <c r="P27" i="20"/>
  <c r="O27" i="20"/>
  <c r="N27" i="20"/>
  <c r="M27" i="20"/>
  <c r="L27" i="20"/>
  <c r="K27" i="20"/>
  <c r="J27" i="20"/>
  <c r="I27" i="20"/>
  <c r="H27" i="20"/>
  <c r="G27" i="20"/>
  <c r="F27" i="20"/>
  <c r="E27" i="20"/>
  <c r="D27" i="20"/>
  <c r="C27" i="20"/>
  <c r="B27" i="20"/>
  <c r="AC26" i="20"/>
  <c r="AB26" i="20"/>
  <c r="AA26" i="20"/>
  <c r="Z26" i="20"/>
  <c r="Y26" i="20"/>
  <c r="X26" i="20"/>
  <c r="W26" i="20"/>
  <c r="V26" i="20"/>
  <c r="U26" i="20"/>
  <c r="T26" i="20"/>
  <c r="S26" i="20"/>
  <c r="R26" i="20"/>
  <c r="Q26" i="20"/>
  <c r="P26" i="20"/>
  <c r="O26" i="20"/>
  <c r="N26" i="20"/>
  <c r="M26" i="20"/>
  <c r="L26" i="20"/>
  <c r="K26" i="20"/>
  <c r="J26" i="20"/>
  <c r="I26" i="20"/>
  <c r="H26" i="20"/>
  <c r="G26" i="20"/>
  <c r="F26" i="20"/>
  <c r="E26" i="20"/>
  <c r="D26" i="20"/>
  <c r="C26" i="20"/>
  <c r="B26" i="20"/>
  <c r="AC25" i="20"/>
  <c r="AB25" i="20"/>
  <c r="AA25" i="20"/>
  <c r="Z25" i="20"/>
  <c r="Y25" i="20"/>
  <c r="X25" i="20"/>
  <c r="W25" i="20"/>
  <c r="V25" i="20"/>
  <c r="U25" i="20"/>
  <c r="T25" i="20"/>
  <c r="S25" i="20"/>
  <c r="R25" i="20"/>
  <c r="Q25" i="20"/>
  <c r="P25" i="20"/>
  <c r="O25" i="20"/>
  <c r="N25" i="20"/>
  <c r="M25" i="20"/>
  <c r="L25" i="20"/>
  <c r="K25" i="20"/>
  <c r="J25" i="20"/>
  <c r="I25" i="20"/>
  <c r="H25" i="20"/>
  <c r="G25" i="20"/>
  <c r="F25" i="20"/>
  <c r="E25" i="20"/>
  <c r="D25" i="20"/>
  <c r="C25" i="20"/>
  <c r="B25" i="20"/>
  <c r="AC24" i="20"/>
  <c r="AB24" i="20"/>
  <c r="AA24" i="20"/>
  <c r="Z24" i="20"/>
  <c r="Y24" i="20"/>
  <c r="X24" i="20"/>
  <c r="W24" i="20"/>
  <c r="V24" i="20"/>
  <c r="U24" i="20"/>
  <c r="T24" i="20"/>
  <c r="S24" i="20"/>
  <c r="R24" i="20"/>
  <c r="Q24" i="20"/>
  <c r="P24" i="20"/>
  <c r="O24" i="20"/>
  <c r="N24" i="20"/>
  <c r="M24" i="20"/>
  <c r="L24" i="20"/>
  <c r="K24" i="20"/>
  <c r="J24" i="20"/>
  <c r="I24" i="20"/>
  <c r="H24" i="20"/>
  <c r="G24" i="20"/>
  <c r="F24" i="20"/>
  <c r="E24" i="20"/>
  <c r="D24" i="20"/>
  <c r="C24" i="20"/>
  <c r="B24"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B23" i="20"/>
  <c r="AC22" i="20"/>
  <c r="AB22" i="20"/>
  <c r="AA22" i="20"/>
  <c r="Z22" i="20"/>
  <c r="Y22" i="20"/>
  <c r="X22" i="20"/>
  <c r="W22" i="20"/>
  <c r="V22" i="20"/>
  <c r="U22" i="20"/>
  <c r="T22" i="20"/>
  <c r="S22" i="20"/>
  <c r="R22" i="20"/>
  <c r="Q22" i="20"/>
  <c r="P22" i="20"/>
  <c r="O22" i="20"/>
  <c r="N22" i="20"/>
  <c r="M22" i="20"/>
  <c r="L22" i="20"/>
  <c r="K22" i="20"/>
  <c r="J22" i="20"/>
  <c r="I22" i="20"/>
  <c r="H22" i="20"/>
  <c r="G22" i="20"/>
  <c r="F22" i="20"/>
  <c r="E22" i="20"/>
  <c r="D22" i="20"/>
  <c r="C22" i="20"/>
  <c r="B22" i="20"/>
  <c r="AC21" i="20"/>
  <c r="AB21" i="20"/>
  <c r="AA21" i="20"/>
  <c r="Z21" i="20"/>
  <c r="Y21" i="20"/>
  <c r="X21" i="20"/>
  <c r="W21" i="20"/>
  <c r="V21" i="20"/>
  <c r="U21" i="20"/>
  <c r="T21" i="20"/>
  <c r="S21" i="20"/>
  <c r="R21" i="20"/>
  <c r="Q21" i="20"/>
  <c r="P21" i="20"/>
  <c r="O21" i="20"/>
  <c r="N21" i="20"/>
  <c r="M21" i="20"/>
  <c r="L21" i="20"/>
  <c r="K21" i="20"/>
  <c r="J21" i="20"/>
  <c r="I21" i="20"/>
  <c r="H21" i="20"/>
  <c r="G21" i="20"/>
  <c r="F21" i="20"/>
  <c r="E21" i="20"/>
  <c r="D21" i="20"/>
  <c r="C21" i="20"/>
  <c r="B21" i="20"/>
  <c r="AC20" i="20"/>
  <c r="AB20" i="20"/>
  <c r="AA20" i="20"/>
  <c r="Z20" i="20"/>
  <c r="Y20" i="20"/>
  <c r="X20" i="20"/>
  <c r="W20" i="20"/>
  <c r="V20" i="20"/>
  <c r="U20" i="20"/>
  <c r="T20" i="20"/>
  <c r="S20" i="20"/>
  <c r="R20" i="20"/>
  <c r="Q20" i="20"/>
  <c r="P20" i="20"/>
  <c r="O20" i="20"/>
  <c r="N20" i="20"/>
  <c r="M20" i="20"/>
  <c r="L20" i="20"/>
  <c r="K20" i="20"/>
  <c r="J20" i="20"/>
  <c r="I20" i="20"/>
  <c r="H20" i="20"/>
  <c r="G20" i="20"/>
  <c r="F20" i="20"/>
  <c r="E20" i="20"/>
  <c r="D20" i="20"/>
  <c r="C20" i="20"/>
  <c r="B20" i="20"/>
  <c r="AC19" i="20"/>
  <c r="AB19" i="20"/>
  <c r="AA19" i="20"/>
  <c r="Z19" i="20"/>
  <c r="Y19" i="20"/>
  <c r="X19" i="20"/>
  <c r="W19" i="20"/>
  <c r="V19" i="20"/>
  <c r="U19" i="20"/>
  <c r="T19" i="20"/>
  <c r="S19" i="20"/>
  <c r="R19" i="20"/>
  <c r="Q19" i="20"/>
  <c r="P19" i="20"/>
  <c r="O19" i="20"/>
  <c r="N19" i="20"/>
  <c r="M19" i="20"/>
  <c r="L19" i="20"/>
  <c r="K19" i="20"/>
  <c r="J19" i="20"/>
  <c r="I19" i="20"/>
  <c r="H19" i="20"/>
  <c r="G19" i="20"/>
  <c r="F19" i="20"/>
  <c r="E19" i="20"/>
  <c r="D19" i="20"/>
  <c r="C19" i="20"/>
  <c r="B19" i="20"/>
  <c r="AC18" i="20"/>
  <c r="AB18" i="20"/>
  <c r="AA18" i="20"/>
  <c r="Z18" i="20"/>
  <c r="Y18" i="20"/>
  <c r="X18" i="20"/>
  <c r="W18" i="20"/>
  <c r="V18" i="20"/>
  <c r="U18" i="20"/>
  <c r="T18" i="20"/>
  <c r="S18" i="20"/>
  <c r="R18" i="20"/>
  <c r="Q18" i="20"/>
  <c r="P18" i="20"/>
  <c r="O18" i="20"/>
  <c r="N18" i="20"/>
  <c r="M18" i="20"/>
  <c r="L18" i="20"/>
  <c r="K18" i="20"/>
  <c r="J18" i="20"/>
  <c r="I18" i="20"/>
  <c r="H18" i="20"/>
  <c r="G18" i="20"/>
  <c r="F18" i="20"/>
  <c r="E18" i="20"/>
  <c r="D18" i="20"/>
  <c r="C18" i="20"/>
  <c r="B18" i="20"/>
  <c r="AC17" i="20"/>
  <c r="AB17" i="20"/>
  <c r="AA17" i="20"/>
  <c r="Z17" i="20"/>
  <c r="Y17" i="20"/>
  <c r="X17" i="20"/>
  <c r="W17" i="20"/>
  <c r="V17" i="20"/>
  <c r="U17" i="20"/>
  <c r="T17" i="20"/>
  <c r="S17" i="20"/>
  <c r="R17" i="20"/>
  <c r="Q17" i="20"/>
  <c r="P17" i="20"/>
  <c r="O17" i="20"/>
  <c r="N17" i="20"/>
  <c r="M17" i="20"/>
  <c r="L17" i="20"/>
  <c r="K17" i="20"/>
  <c r="J17" i="20"/>
  <c r="I17" i="20"/>
  <c r="H17" i="20"/>
  <c r="G17" i="20"/>
  <c r="F17" i="20"/>
  <c r="E17" i="20"/>
  <c r="D17" i="20"/>
  <c r="C17" i="20"/>
  <c r="B17" i="20"/>
  <c r="AC16" i="20"/>
  <c r="AB16" i="20"/>
  <c r="AA16" i="20"/>
  <c r="Z16" i="20"/>
  <c r="Y16" i="20"/>
  <c r="X16" i="20"/>
  <c r="W16" i="20"/>
  <c r="V16" i="20"/>
  <c r="U16" i="20"/>
  <c r="T16" i="20"/>
  <c r="S16" i="20"/>
  <c r="R16" i="20"/>
  <c r="Q16" i="20"/>
  <c r="P16" i="20"/>
  <c r="O16" i="20"/>
  <c r="N16" i="20"/>
  <c r="M16" i="20"/>
  <c r="L16" i="20"/>
  <c r="K16" i="20"/>
  <c r="J16" i="20"/>
  <c r="I16" i="20"/>
  <c r="H16" i="20"/>
  <c r="G16" i="20"/>
  <c r="F16" i="20"/>
  <c r="E16" i="20"/>
  <c r="D16" i="20"/>
  <c r="C16" i="20"/>
  <c r="B16" i="20"/>
  <c r="AC15" i="20"/>
  <c r="AB15" i="20"/>
  <c r="AA15" i="20"/>
  <c r="Z15" i="20"/>
  <c r="Y15" i="20"/>
  <c r="X15" i="20"/>
  <c r="W15" i="20"/>
  <c r="V15" i="20"/>
  <c r="U15" i="20"/>
  <c r="T15" i="20"/>
  <c r="S15" i="20"/>
  <c r="R15" i="20"/>
  <c r="Q15" i="20"/>
  <c r="P15" i="20"/>
  <c r="O15" i="20"/>
  <c r="N15" i="20"/>
  <c r="M15" i="20"/>
  <c r="L15" i="20"/>
  <c r="K15" i="20"/>
  <c r="J15" i="20"/>
  <c r="I15" i="20"/>
  <c r="H15" i="20"/>
  <c r="G15" i="20"/>
  <c r="F15" i="20"/>
  <c r="E15" i="20"/>
  <c r="D15" i="20"/>
  <c r="C15" i="20"/>
  <c r="B15" i="20"/>
  <c r="AC14" i="20"/>
  <c r="AB14" i="20"/>
  <c r="AA14" i="20"/>
  <c r="Z14" i="20"/>
  <c r="Y14" i="20"/>
  <c r="X14" i="20"/>
  <c r="W14" i="20"/>
  <c r="V14" i="20"/>
  <c r="U14" i="20"/>
  <c r="T14" i="20"/>
  <c r="S14" i="20"/>
  <c r="R14" i="20"/>
  <c r="Q14" i="20"/>
  <c r="P14" i="20"/>
  <c r="O14" i="20"/>
  <c r="N14" i="20"/>
  <c r="M14" i="20"/>
  <c r="L14" i="20"/>
  <c r="K14" i="20"/>
  <c r="J14" i="20"/>
  <c r="I14" i="20"/>
  <c r="H14" i="20"/>
  <c r="G14" i="20"/>
  <c r="F14" i="20"/>
  <c r="E14" i="20"/>
  <c r="D14" i="20"/>
  <c r="C14" i="20"/>
  <c r="B14" i="20"/>
  <c r="AC13" i="20"/>
  <c r="AB13" i="20"/>
  <c r="AA13" i="20"/>
  <c r="Z13" i="20"/>
  <c r="Y13" i="20"/>
  <c r="X13" i="20"/>
  <c r="W13" i="20"/>
  <c r="V13" i="20"/>
  <c r="U13" i="20"/>
  <c r="T13" i="20"/>
  <c r="S13" i="20"/>
  <c r="R13" i="20"/>
  <c r="Q13" i="20"/>
  <c r="P13" i="20"/>
  <c r="O13" i="20"/>
  <c r="N13" i="20"/>
  <c r="M13" i="20"/>
  <c r="L13" i="20"/>
  <c r="K13" i="20"/>
  <c r="J13" i="20"/>
  <c r="I13" i="20"/>
  <c r="H13" i="20"/>
  <c r="G13" i="20"/>
  <c r="F13" i="20"/>
  <c r="E13" i="20"/>
  <c r="D13" i="20"/>
  <c r="C13" i="20"/>
  <c r="B13" i="20"/>
  <c r="AC12" i="20"/>
  <c r="AB12" i="20"/>
  <c r="AA12" i="20"/>
  <c r="Z12" i="20"/>
  <c r="Y12" i="20"/>
  <c r="X12" i="20"/>
  <c r="W12" i="20"/>
  <c r="V12" i="20"/>
  <c r="U12" i="20"/>
  <c r="T12" i="20"/>
  <c r="S12" i="20"/>
  <c r="R12" i="20"/>
  <c r="Q12" i="20"/>
  <c r="P12" i="20"/>
  <c r="O12" i="20"/>
  <c r="N12" i="20"/>
  <c r="M12" i="20"/>
  <c r="L12" i="20"/>
  <c r="K12" i="20"/>
  <c r="J12" i="20"/>
  <c r="I12" i="20"/>
  <c r="H12" i="20"/>
  <c r="G12" i="20"/>
  <c r="F12" i="20"/>
  <c r="E12" i="20"/>
  <c r="D12" i="20"/>
  <c r="C12" i="20"/>
  <c r="B12" i="20"/>
  <c r="AC11" i="20"/>
  <c r="AB11" i="20"/>
  <c r="AA11" i="20"/>
  <c r="Z11" i="20"/>
  <c r="Y11" i="20"/>
  <c r="X11" i="20"/>
  <c r="W11" i="20"/>
  <c r="V11" i="20"/>
  <c r="U11" i="20"/>
  <c r="T11" i="20"/>
  <c r="S11" i="20"/>
  <c r="R11" i="20"/>
  <c r="Q11" i="20"/>
  <c r="P11" i="20"/>
  <c r="O11" i="20"/>
  <c r="N11" i="20"/>
  <c r="M11" i="20"/>
  <c r="L11" i="20"/>
  <c r="K11" i="20"/>
  <c r="J11" i="20"/>
  <c r="I11" i="20"/>
  <c r="H11" i="20"/>
  <c r="G11" i="20"/>
  <c r="F11" i="20"/>
  <c r="E11" i="20"/>
  <c r="D11" i="20"/>
  <c r="C11" i="20"/>
  <c r="B11" i="20"/>
  <c r="AC10" i="20"/>
  <c r="AB10" i="20"/>
  <c r="AA10" i="20"/>
  <c r="Z10" i="20"/>
  <c r="Y10" i="20"/>
  <c r="X10" i="20"/>
  <c r="W10" i="20"/>
  <c r="V10" i="20"/>
  <c r="U10" i="20"/>
  <c r="T10" i="20"/>
  <c r="S10" i="20"/>
  <c r="R10" i="20"/>
  <c r="Q10" i="20"/>
  <c r="P10" i="20"/>
  <c r="O10" i="20"/>
  <c r="N10" i="20"/>
  <c r="M10" i="20"/>
  <c r="L10" i="20"/>
  <c r="K10" i="20"/>
  <c r="J10" i="20"/>
  <c r="I10" i="20"/>
  <c r="H10" i="20"/>
  <c r="G10" i="20"/>
  <c r="F10" i="20"/>
  <c r="E10" i="20"/>
  <c r="D10" i="20"/>
  <c r="C10" i="20"/>
  <c r="B10" i="20"/>
  <c r="AC9" i="20"/>
  <c r="AB9" i="20"/>
  <c r="AA9" i="20"/>
  <c r="Z9" i="20"/>
  <c r="Y9" i="20"/>
  <c r="X9" i="20"/>
  <c r="W9" i="20"/>
  <c r="V9" i="20"/>
  <c r="U9" i="20"/>
  <c r="T9" i="20"/>
  <c r="S9" i="20"/>
  <c r="R9" i="20"/>
  <c r="Q9" i="20"/>
  <c r="P9" i="20"/>
  <c r="O9" i="20"/>
  <c r="N9" i="20"/>
  <c r="M9" i="20"/>
  <c r="L9" i="20"/>
  <c r="K9" i="20"/>
  <c r="J9" i="20"/>
  <c r="I9" i="20"/>
  <c r="H9" i="20"/>
  <c r="G9" i="20"/>
  <c r="F9" i="20"/>
  <c r="E9" i="20"/>
  <c r="D9" i="20"/>
  <c r="C9" i="20"/>
  <c r="B9" i="20"/>
  <c r="AC8" i="20"/>
  <c r="AB8" i="20"/>
  <c r="AA8" i="20"/>
  <c r="Z8" i="20"/>
  <c r="Y8" i="20"/>
  <c r="X8" i="20"/>
  <c r="W8" i="20"/>
  <c r="V8" i="20"/>
  <c r="U8" i="20"/>
  <c r="T8" i="20"/>
  <c r="S8" i="20"/>
  <c r="R8" i="20"/>
  <c r="Q8" i="20"/>
  <c r="P8" i="20"/>
  <c r="O8" i="20"/>
  <c r="N8" i="20"/>
  <c r="M8" i="20"/>
  <c r="L8" i="20"/>
  <c r="K8" i="20"/>
  <c r="J8" i="20"/>
  <c r="I8" i="20"/>
  <c r="H8" i="20"/>
  <c r="G8" i="20"/>
  <c r="F8" i="20"/>
  <c r="E8" i="20"/>
  <c r="D8" i="20"/>
  <c r="C8" i="20"/>
  <c r="B8" i="20"/>
  <c r="AC7" i="20"/>
  <c r="AB7" i="20"/>
  <c r="AA7" i="20"/>
  <c r="Z7" i="20"/>
  <c r="Y7" i="20"/>
  <c r="X7" i="20"/>
  <c r="W7" i="20"/>
  <c r="V7" i="20"/>
  <c r="U7" i="20"/>
  <c r="T7" i="20"/>
  <c r="S7" i="20"/>
  <c r="R7" i="20"/>
  <c r="Q7" i="20"/>
  <c r="P7" i="20"/>
  <c r="O7" i="20"/>
  <c r="N7" i="20"/>
  <c r="M7" i="20"/>
  <c r="L7" i="20"/>
  <c r="K7" i="20"/>
  <c r="J7" i="20"/>
  <c r="I7" i="20"/>
  <c r="H7" i="20"/>
  <c r="G7" i="20"/>
  <c r="F7" i="20"/>
  <c r="E7" i="20"/>
  <c r="D7" i="20"/>
  <c r="C7" i="20"/>
  <c r="B7" i="20"/>
  <c r="AC6" i="20"/>
  <c r="AB6" i="20"/>
  <c r="AA6" i="20"/>
  <c r="Z6" i="20"/>
  <c r="Y6" i="20"/>
  <c r="X6" i="20"/>
  <c r="W6" i="20"/>
  <c r="V6" i="20"/>
  <c r="U6" i="20"/>
  <c r="T6" i="20"/>
  <c r="S6" i="20"/>
  <c r="R6" i="20"/>
  <c r="Q6" i="20"/>
  <c r="P6" i="20"/>
  <c r="O6" i="20"/>
  <c r="N6" i="20"/>
  <c r="M6" i="20"/>
  <c r="L6" i="20"/>
  <c r="K6" i="20"/>
  <c r="J6" i="20"/>
  <c r="I6" i="20"/>
  <c r="H6" i="20"/>
  <c r="G6" i="20"/>
  <c r="F6" i="20"/>
  <c r="E6" i="20"/>
  <c r="D6" i="20"/>
  <c r="C6" i="20"/>
  <c r="B6" i="20"/>
  <c r="C53" i="17" l="1"/>
  <c r="F53" i="17" s="1"/>
  <c r="C52" i="17"/>
  <c r="F52" i="17" s="1"/>
  <c r="C51" i="17"/>
  <c r="D51" i="17" s="1"/>
  <c r="C50" i="17"/>
  <c r="E50" i="17" s="1"/>
  <c r="C49" i="17"/>
  <c r="D49" i="17" s="1"/>
  <c r="D49" i="9"/>
  <c r="D50" i="9"/>
  <c r="D51" i="9"/>
  <c r="D52" i="9"/>
  <c r="D48" i="9"/>
  <c r="E53" i="17" l="1"/>
  <c r="D53" i="17"/>
  <c r="E52" i="17"/>
  <c r="D50" i="17"/>
  <c r="D52" i="17"/>
  <c r="F51" i="17"/>
  <c r="E51" i="17"/>
  <c r="F50" i="17"/>
  <c r="F49" i="17"/>
  <c r="E49" i="17"/>
  <c r="E24" i="19"/>
  <c r="E23" i="19"/>
  <c r="D24" i="19" s="1"/>
  <c r="E22" i="19"/>
  <c r="D23" i="19" s="1"/>
  <c r="E21" i="19"/>
  <c r="D22" i="19" s="1"/>
  <c r="E20" i="19"/>
  <c r="D21" i="19" s="1"/>
  <c r="E19" i="19"/>
  <c r="D20" i="19" s="1"/>
  <c r="E18" i="19"/>
  <c r="D19" i="19" s="1"/>
  <c r="E17" i="19"/>
  <c r="D18" i="19" s="1"/>
  <c r="E16" i="19"/>
  <c r="D17" i="19" s="1"/>
  <c r="E15" i="19"/>
  <c r="D16" i="19" s="1"/>
  <c r="E14" i="19"/>
  <c r="D15" i="19" s="1"/>
  <c r="E13" i="19"/>
  <c r="D14" i="19" s="1"/>
  <c r="E12" i="19"/>
  <c r="D13" i="19" s="1"/>
  <c r="E11" i="19"/>
  <c r="D12" i="19" s="1"/>
  <c r="E10" i="19"/>
  <c r="D11" i="19" s="1"/>
  <c r="E9" i="19"/>
  <c r="D10" i="19" s="1"/>
  <c r="E8" i="19"/>
  <c r="D9" i="19" s="1"/>
  <c r="E7" i="19"/>
  <c r="D8" i="19" s="1"/>
  <c r="E6" i="19"/>
  <c r="D7" i="19" s="1"/>
  <c r="E4" i="19"/>
  <c r="D5" i="19" s="1"/>
  <c r="E3" i="19"/>
  <c r="D4" i="19" s="1"/>
  <c r="J5" i="7" l="1"/>
  <c r="B7" i="9" l="1"/>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C18" i="7"/>
  <c r="H18" i="7" s="1"/>
  <c r="D7" i="9" l="1"/>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53" i="9"/>
  <c r="A6" i="17" l="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C6" i="17"/>
  <c r="D6" i="17" s="1"/>
  <c r="C7" i="17"/>
  <c r="D7" i="17" s="1"/>
  <c r="C8" i="17"/>
  <c r="E8" i="17" s="1"/>
  <c r="C9" i="17"/>
  <c r="F9" i="17" s="1"/>
  <c r="C10" i="17"/>
  <c r="E10" i="17" s="1"/>
  <c r="C11" i="17"/>
  <c r="D11" i="17" s="1"/>
  <c r="C12" i="17"/>
  <c r="E12" i="17" s="1"/>
  <c r="C13" i="17"/>
  <c r="F13" i="17" s="1"/>
  <c r="C14" i="17"/>
  <c r="D14" i="17" s="1"/>
  <c r="C15" i="17"/>
  <c r="D15" i="17" s="1"/>
  <c r="C16" i="17"/>
  <c r="E16" i="17" s="1"/>
  <c r="C17" i="17"/>
  <c r="F17" i="17" s="1"/>
  <c r="C18" i="17"/>
  <c r="D18" i="17" s="1"/>
  <c r="C19" i="17"/>
  <c r="D19" i="17" s="1"/>
  <c r="C20" i="17"/>
  <c r="E20" i="17" s="1"/>
  <c r="C21" i="17"/>
  <c r="F21" i="17" s="1"/>
  <c r="C22" i="17"/>
  <c r="D22" i="17" s="1"/>
  <c r="C23" i="17"/>
  <c r="D23" i="17" s="1"/>
  <c r="C24" i="17"/>
  <c r="E24" i="17" s="1"/>
  <c r="C25" i="17"/>
  <c r="F25" i="17" s="1"/>
  <c r="C26" i="17"/>
  <c r="F26" i="17" s="1"/>
  <c r="C27" i="17"/>
  <c r="D27" i="17" s="1"/>
  <c r="C28" i="17"/>
  <c r="E28" i="17" s="1"/>
  <c r="C29" i="17"/>
  <c r="F29" i="17" s="1"/>
  <c r="C30" i="17"/>
  <c r="D30" i="17" s="1"/>
  <c r="C31" i="17"/>
  <c r="D31" i="17" s="1"/>
  <c r="C32" i="17"/>
  <c r="E32" i="17" s="1"/>
  <c r="C33" i="17"/>
  <c r="E33" i="17" s="1"/>
  <c r="C34" i="17"/>
  <c r="D34" i="17" s="1"/>
  <c r="C35" i="17"/>
  <c r="D35" i="17" s="1"/>
  <c r="C36" i="17"/>
  <c r="E36" i="17" s="1"/>
  <c r="C37" i="17"/>
  <c r="D37" i="17" s="1"/>
  <c r="C38" i="17"/>
  <c r="D38" i="17" s="1"/>
  <c r="C39" i="17"/>
  <c r="D39" i="17" s="1"/>
  <c r="C40" i="17"/>
  <c r="E40" i="17" s="1"/>
  <c r="C41" i="17"/>
  <c r="D41" i="17" s="1"/>
  <c r="C42" i="17"/>
  <c r="D42" i="17" s="1"/>
  <c r="C43" i="17"/>
  <c r="D43" i="17" s="1"/>
  <c r="C44" i="17"/>
  <c r="E44" i="17" s="1"/>
  <c r="C45" i="17"/>
  <c r="E45" i="17" s="1"/>
  <c r="C46" i="17"/>
  <c r="D46" i="17" s="1"/>
  <c r="C47" i="17"/>
  <c r="D47" i="17" s="1"/>
  <c r="C48" i="17"/>
  <c r="E48" i="17" s="1"/>
  <c r="E31" i="17" l="1"/>
  <c r="F6" i="17"/>
  <c r="D33" i="17"/>
  <c r="E42" i="17"/>
  <c r="E21" i="17"/>
  <c r="D10" i="17"/>
  <c r="F43" i="17"/>
  <c r="E37" i="17"/>
  <c r="E26" i="17"/>
  <c r="D21" i="17"/>
  <c r="F10" i="17"/>
  <c r="F33" i="17"/>
  <c r="F31" i="17"/>
  <c r="D26" i="17"/>
  <c r="E43" i="17"/>
  <c r="F23" i="17"/>
  <c r="F18" i="17"/>
  <c r="F41" i="17"/>
  <c r="E25" i="17"/>
  <c r="E18" i="17"/>
  <c r="F7" i="17"/>
  <c r="F47" i="17"/>
  <c r="F37" i="17"/>
  <c r="F35" i="17"/>
  <c r="E9" i="17"/>
  <c r="E47" i="17"/>
  <c r="E41" i="17"/>
  <c r="F39" i="17"/>
  <c r="E35" i="17"/>
  <c r="E30" i="17"/>
  <c r="E29" i="17"/>
  <c r="F27" i="17"/>
  <c r="D25" i="17"/>
  <c r="E23" i="17"/>
  <c r="F22" i="17"/>
  <c r="E17" i="17"/>
  <c r="F15" i="17"/>
  <c r="F14" i="17"/>
  <c r="D9" i="17"/>
  <c r="E6" i="17"/>
  <c r="E46" i="17"/>
  <c r="F45" i="17"/>
  <c r="E39" i="17"/>
  <c r="E34" i="17"/>
  <c r="D29" i="17"/>
  <c r="E27" i="17"/>
  <c r="E22" i="17"/>
  <c r="D17" i="17"/>
  <c r="E14" i="17"/>
  <c r="E13" i="17"/>
  <c r="F11" i="17"/>
  <c r="D45" i="17"/>
  <c r="E38" i="17"/>
  <c r="F19" i="17"/>
  <c r="D13" i="17"/>
  <c r="D48" i="17"/>
  <c r="F46" i="17"/>
  <c r="D44" i="17"/>
  <c r="F42" i="17"/>
  <c r="D40" i="17"/>
  <c r="F38" i="17"/>
  <c r="D36" i="17"/>
  <c r="F34" i="17"/>
  <c r="D32" i="17"/>
  <c r="F30" i="17"/>
  <c r="D28" i="17"/>
  <c r="D24" i="17"/>
  <c r="D20" i="17"/>
  <c r="D16" i="17"/>
  <c r="D12" i="17"/>
  <c r="D8" i="17"/>
  <c r="F48" i="17"/>
  <c r="F44" i="17"/>
  <c r="F40" i="17"/>
  <c r="F36" i="17"/>
  <c r="F32" i="17"/>
  <c r="F28" i="17"/>
  <c r="F24" i="17"/>
  <c r="F20" i="17"/>
  <c r="E19" i="17"/>
  <c r="F16" i="17"/>
  <c r="E15" i="17"/>
  <c r="F12" i="17"/>
  <c r="E11" i="17"/>
  <c r="F8" i="17"/>
  <c r="E7" i="17"/>
  <c r="B14" i="2" l="1"/>
  <c r="B13" i="2"/>
  <c r="B12" i="2"/>
  <c r="B11" i="2"/>
  <c r="B10" i="2"/>
  <c r="E11" i="2" l="1"/>
  <c r="E12" i="2"/>
  <c r="E13" i="2"/>
  <c r="K5" i="7" l="1"/>
  <c r="C12" i="7" s="1"/>
  <c r="D2" i="7"/>
  <c r="O5" i="7" l="1"/>
  <c r="F4" i="6" l="1"/>
  <c r="E5" i="6" s="1"/>
  <c r="B4" i="2" l="1"/>
  <c r="B5" i="2"/>
  <c r="B6" i="2"/>
  <c r="B7" i="2"/>
  <c r="B8" i="2"/>
  <c r="B9" i="2"/>
  <c r="H12" i="7" l="1"/>
  <c r="E23" i="2"/>
  <c r="E24" i="2"/>
  <c r="E25" i="2"/>
  <c r="E26" i="2"/>
  <c r="E27" i="2"/>
  <c r="E28" i="2"/>
  <c r="E29" i="2"/>
  <c r="E30" i="2"/>
  <c r="E5" i="2"/>
  <c r="E6" i="2"/>
  <c r="E7" i="2"/>
  <c r="E8" i="2"/>
  <c r="E9" i="2"/>
  <c r="E10" i="2"/>
  <c r="E4" i="2"/>
  <c r="E2" i="7"/>
  <c r="A18" i="7" s="1"/>
  <c r="I5" i="7" l="1"/>
  <c r="B12" i="7" s="1"/>
  <c r="L5" i="7"/>
  <c r="I18" i="7" s="1"/>
  <c r="G12" i="7" l="1"/>
  <c r="D12" i="7"/>
  <c r="D18" i="7" s="1"/>
  <c r="I12" i="7"/>
  <c r="J12" i="7" l="1"/>
  <c r="E12" i="7"/>
  <c r="B18" i="7"/>
  <c r="E18" i="7" s="1"/>
  <c r="G18" i="7"/>
  <c r="J18" i="7" s="1"/>
</calcChain>
</file>

<file path=xl/sharedStrings.xml><?xml version="1.0" encoding="utf-8"?>
<sst xmlns="http://schemas.openxmlformats.org/spreadsheetml/2006/main" count="490" uniqueCount="408">
  <si>
    <t>機關負擔</t>
    <phoneticPr fontId="2" type="noConversion"/>
  </si>
  <si>
    <t>備註</t>
  </si>
  <si>
    <t>上限</t>
    <phoneticPr fontId="2" type="noConversion"/>
  </si>
  <si>
    <t>勞退基金</t>
    <phoneticPr fontId="2" type="noConversion"/>
  </si>
  <si>
    <t>健保眷口</t>
    <phoneticPr fontId="2" type="noConversion"/>
  </si>
  <si>
    <t>月薪</t>
    <phoneticPr fontId="2" type="noConversion"/>
  </si>
  <si>
    <t>單位：元</t>
    <phoneticPr fontId="2" type="noConversion"/>
  </si>
  <si>
    <t xml:space="preserve">3,000元 </t>
  </si>
  <si>
    <t xml:space="preserve">4,500元 </t>
  </si>
  <si>
    <t xml:space="preserve">6,000元 </t>
  </si>
  <si>
    <t xml:space="preserve">7,500元 </t>
  </si>
  <si>
    <t xml:space="preserve">8,700元 </t>
  </si>
  <si>
    <t xml:space="preserve">9,900元 </t>
  </si>
  <si>
    <t xml:space="preserve">11,100元 </t>
  </si>
  <si>
    <t>12,540元</t>
  </si>
  <si>
    <t xml:space="preserve">13,500元 </t>
  </si>
  <si>
    <t xml:space="preserve">15,840元 </t>
  </si>
  <si>
    <t xml:space="preserve">16,500元 </t>
  </si>
  <si>
    <t>17,280元</t>
  </si>
  <si>
    <t xml:space="preserve">17,880元 </t>
  </si>
  <si>
    <t xml:space="preserve">26,400元 </t>
  </si>
  <si>
    <t xml:space="preserve">33,300元 </t>
  </si>
  <si>
    <t xml:space="preserve">34,800元 </t>
  </si>
  <si>
    <t xml:space="preserve">36,300元 </t>
  </si>
  <si>
    <t xml:space="preserve">38,200元 </t>
  </si>
  <si>
    <t xml:space="preserve">40,100元 </t>
  </si>
  <si>
    <t xml:space="preserve">42,000元 </t>
  </si>
  <si>
    <t xml:space="preserve">43,900元 </t>
  </si>
  <si>
    <t xml:space="preserve">45,800元 </t>
  </si>
  <si>
    <t>級距</t>
  </si>
  <si>
    <t>級</t>
  </si>
  <si>
    <t>實際工資</t>
  </si>
  <si>
    <t>月提繳工資</t>
  </si>
  <si>
    <t xml:space="preserve">第1組 </t>
  </si>
  <si>
    <t> 第7組</t>
  </si>
  <si>
    <t xml:space="preserve">48,200元 </t>
  </si>
  <si>
    <t xml:space="preserve">50,600元 </t>
  </si>
  <si>
    <t xml:space="preserve">53,000元 </t>
  </si>
  <si>
    <t xml:space="preserve">55,400元 </t>
  </si>
  <si>
    <t xml:space="preserve">57,800元 </t>
  </si>
  <si>
    <t xml:space="preserve">第2組 </t>
  </si>
  <si>
    <t> 第8組</t>
  </si>
  <si>
    <t xml:space="preserve">60,800元 </t>
  </si>
  <si>
    <t xml:space="preserve">63,800元 </t>
  </si>
  <si>
    <t xml:space="preserve">66,800元 </t>
  </si>
  <si>
    <t>11,101元至12,540元</t>
  </si>
  <si>
    <t xml:space="preserve">69,800元 </t>
  </si>
  <si>
    <t xml:space="preserve">72,800元 </t>
  </si>
  <si>
    <t> 第3組</t>
  </si>
  <si>
    <t> 第9組</t>
  </si>
  <si>
    <t xml:space="preserve">76,500元 </t>
  </si>
  <si>
    <t xml:space="preserve">80,200元 </t>
  </si>
  <si>
    <t>16,501元至17,280元</t>
  </si>
  <si>
    <t xml:space="preserve">83,900元 </t>
  </si>
  <si>
    <t xml:space="preserve">87,600元 </t>
  </si>
  <si>
    <t>第10組</t>
  </si>
  <si>
    <t xml:space="preserve">92,100元 </t>
  </si>
  <si>
    <t xml:space="preserve">96,600元 </t>
  </si>
  <si>
    <t xml:space="preserve">101,100元 </t>
  </si>
  <si>
    <t xml:space="preserve">105,600元 </t>
  </si>
  <si>
    <t xml:space="preserve">110,100元 </t>
  </si>
  <si>
    <t>第11組</t>
  </si>
  <si>
    <t xml:space="preserve">115,500元 </t>
  </si>
  <si>
    <t>第4組</t>
  </si>
  <si>
    <t xml:space="preserve">120,900元 </t>
  </si>
  <si>
    <t xml:space="preserve">126,300元 </t>
  </si>
  <si>
    <t xml:space="preserve">131,700元 </t>
  </si>
  <si>
    <t xml:space="preserve">137,100元 </t>
  </si>
  <si>
    <t xml:space="preserve">142,500元 </t>
  </si>
  <si>
    <t>第5組</t>
  </si>
  <si>
    <t xml:space="preserve">147,900元 </t>
  </si>
  <si>
    <t>150,000元</t>
  </si>
  <si>
    <t>第6組</t>
  </si>
  <si>
    <t>下限</t>
    <phoneticPr fontId="2" type="noConversion"/>
  </si>
  <si>
    <t>應領薪資</t>
    <phoneticPr fontId="2" type="noConversion"/>
  </si>
  <si>
    <t>勞保
投保薪資</t>
    <phoneticPr fontId="2" type="noConversion"/>
  </si>
  <si>
    <t>健保
投保薪資</t>
    <phoneticPr fontId="2" type="noConversion"/>
  </si>
  <si>
    <t>勞保保費</t>
    <phoneticPr fontId="2" type="noConversion"/>
  </si>
  <si>
    <t>一、輸入相關資料</t>
    <phoneticPr fontId="2" type="noConversion"/>
  </si>
  <si>
    <t>應付金額</t>
    <phoneticPr fontId="2" type="noConversion"/>
  </si>
  <si>
    <t>實領薪資</t>
    <phoneticPr fontId="2" type="noConversion"/>
  </si>
  <si>
    <t>健保保費</t>
    <phoneticPr fontId="2" type="noConversion"/>
  </si>
  <si>
    <t>就業
保險費率</t>
    <phoneticPr fontId="2" type="noConversion"/>
  </si>
  <si>
    <t>普通事故
保險費率</t>
    <phoneticPr fontId="2" type="noConversion"/>
  </si>
  <si>
    <t>健保
保險費率</t>
    <phoneticPr fontId="2" type="noConversion"/>
  </si>
  <si>
    <t>本人及
平均眷口數</t>
    <phoneticPr fontId="2" type="noConversion"/>
  </si>
  <si>
    <t>本人</t>
    <phoneticPr fontId="2" type="noConversion"/>
  </si>
  <si>
    <t>職災
保險費率</t>
    <phoneticPr fontId="2" type="noConversion"/>
  </si>
  <si>
    <t>本人+１眷口</t>
    <phoneticPr fontId="2" type="noConversion"/>
  </si>
  <si>
    <t>本人+２眷口</t>
    <phoneticPr fontId="2" type="noConversion"/>
  </si>
  <si>
    <t>本人+３眷口</t>
    <phoneticPr fontId="2" type="noConversion"/>
  </si>
  <si>
    <t>全月計薪</t>
    <phoneticPr fontId="2" type="noConversion"/>
  </si>
  <si>
    <t>加保
到職日數</t>
    <phoneticPr fontId="2" type="noConversion"/>
  </si>
  <si>
    <t>薪資
到職日數</t>
    <phoneticPr fontId="2" type="noConversion"/>
  </si>
  <si>
    <t>勞退
提繳率</t>
    <phoneticPr fontId="2" type="noConversion"/>
  </si>
  <si>
    <t>當月總天數</t>
    <phoneticPr fontId="2" type="noConversion"/>
  </si>
  <si>
    <t>註：加保日或到職日為幾月幾日的第幾日，例如5月3日到職則填3，依此類推。</t>
    <phoneticPr fontId="2" type="noConversion"/>
  </si>
  <si>
    <t>月投保薪資</t>
  </si>
  <si>
    <t>日投保薪資</t>
  </si>
  <si>
    <t>投保薪資等級</t>
    <phoneticPr fontId="2" type="noConversion"/>
  </si>
  <si>
    <t>下限</t>
    <phoneticPr fontId="2" type="noConversion"/>
  </si>
  <si>
    <t>上限</t>
    <phoneticPr fontId="2" type="noConversion"/>
  </si>
  <si>
    <t xml:space="preserve">1,500元 </t>
  </si>
  <si>
    <t xml:space="preserve">19,047元 </t>
  </si>
  <si>
    <t>投保金額等級</t>
    <phoneticPr fontId="2" type="noConversion"/>
  </si>
  <si>
    <t>實際薪資月額(元)</t>
    <phoneticPr fontId="2" type="noConversion"/>
  </si>
  <si>
    <t>組別
級距</t>
    <phoneticPr fontId="2" type="noConversion"/>
  </si>
  <si>
    <r>
      <t xml:space="preserve">月　薪　資　總　額
</t>
    </r>
    <r>
      <rPr>
        <sz val="11"/>
        <rFont val="標楷體"/>
        <family val="4"/>
        <charset val="136"/>
      </rPr>
      <t>（實物給付應折現金計算）</t>
    </r>
    <phoneticPr fontId="2" type="noConversion"/>
  </si>
  <si>
    <t>月投保金額(元)</t>
    <phoneticPr fontId="2" type="noConversion"/>
  </si>
  <si>
    <t>28,801-30,300</t>
    <phoneticPr fontId="2" type="noConversion"/>
  </si>
  <si>
    <t>30,301-31,800</t>
    <phoneticPr fontId="2" type="noConversion"/>
  </si>
  <si>
    <t>31,801-33,300</t>
    <phoneticPr fontId="2" type="noConversion"/>
  </si>
  <si>
    <t>33,301-34,800</t>
    <phoneticPr fontId="2" type="noConversion"/>
  </si>
  <si>
    <t>34,801-36,300</t>
    <phoneticPr fontId="2" type="noConversion"/>
  </si>
  <si>
    <t>36,301-38,200</t>
    <phoneticPr fontId="2" type="noConversion"/>
  </si>
  <si>
    <t>40,101-42,000</t>
    <phoneticPr fontId="2" type="noConversion"/>
  </si>
  <si>
    <t>42,001-43,900</t>
    <phoneticPr fontId="2" type="noConversion"/>
  </si>
  <si>
    <t>43,901-45,800</t>
    <phoneticPr fontId="2" type="noConversion"/>
  </si>
  <si>
    <t>45,801-48,200</t>
    <phoneticPr fontId="2" type="noConversion"/>
  </si>
  <si>
    <t>48,201-50,600</t>
    <phoneticPr fontId="2" type="noConversion"/>
  </si>
  <si>
    <t>50,601-53,000</t>
    <phoneticPr fontId="2" type="noConversion"/>
  </si>
  <si>
    <t>53,001-55,400</t>
    <phoneticPr fontId="2" type="noConversion"/>
  </si>
  <si>
    <t>55,401-57,800</t>
    <phoneticPr fontId="2" type="noConversion"/>
  </si>
  <si>
    <t>57,801-60,800</t>
    <phoneticPr fontId="2" type="noConversion"/>
  </si>
  <si>
    <t>60,801-63,800</t>
    <phoneticPr fontId="2" type="noConversion"/>
  </si>
  <si>
    <t>63,801-66,800</t>
    <phoneticPr fontId="2" type="noConversion"/>
  </si>
  <si>
    <t>66,801-69,800</t>
    <phoneticPr fontId="2" type="noConversion"/>
  </si>
  <si>
    <t>69,801-72,800</t>
    <phoneticPr fontId="2" type="noConversion"/>
  </si>
  <si>
    <t>72,801-76,500</t>
    <phoneticPr fontId="2" type="noConversion"/>
  </si>
  <si>
    <t>76,501-80,200</t>
    <phoneticPr fontId="2" type="noConversion"/>
  </si>
  <si>
    <t>80,201-83,900</t>
    <phoneticPr fontId="2" type="noConversion"/>
  </si>
  <si>
    <t>83,901-87,600</t>
    <phoneticPr fontId="2" type="noConversion"/>
  </si>
  <si>
    <t>87,601-92,100</t>
    <phoneticPr fontId="2" type="noConversion"/>
  </si>
  <si>
    <t>92,101-96,600</t>
    <phoneticPr fontId="2" type="noConversion"/>
  </si>
  <si>
    <t>96,601-101,100</t>
    <phoneticPr fontId="2" type="noConversion"/>
  </si>
  <si>
    <t>101,101-105,600</t>
    <phoneticPr fontId="2" type="noConversion"/>
  </si>
  <si>
    <t>105,601-110,100</t>
    <phoneticPr fontId="2" type="noConversion"/>
  </si>
  <si>
    <t>110,101-115,500</t>
    <phoneticPr fontId="2" type="noConversion"/>
  </si>
  <si>
    <t>115,501-120,900</t>
    <phoneticPr fontId="2" type="noConversion"/>
  </si>
  <si>
    <t>120,901-126,300</t>
    <phoneticPr fontId="2" type="noConversion"/>
  </si>
  <si>
    <t>126,301-131,700</t>
    <phoneticPr fontId="2" type="noConversion"/>
  </si>
  <si>
    <t>142,501-147,900</t>
    <phoneticPr fontId="2" type="noConversion"/>
  </si>
  <si>
    <t>147,901-150,000</t>
    <phoneticPr fontId="2" type="noConversion"/>
  </si>
  <si>
    <t>150,001-156,400</t>
    <phoneticPr fontId="2" type="noConversion"/>
  </si>
  <si>
    <t>156,401-162,800</t>
    <phoneticPr fontId="2" type="noConversion"/>
  </si>
  <si>
    <t>162,801-169,200</t>
    <phoneticPr fontId="2" type="noConversion"/>
  </si>
  <si>
    <t>169,201-175,600</t>
    <phoneticPr fontId="2" type="noConversion"/>
  </si>
  <si>
    <t>38,201-40,100</t>
    <phoneticPr fontId="2" type="noConversion"/>
  </si>
  <si>
    <t>131,701-137,100</t>
    <phoneticPr fontId="2" type="noConversion"/>
  </si>
  <si>
    <r>
      <t xml:space="preserve">加保日
</t>
    </r>
    <r>
      <rPr>
        <sz val="8"/>
        <rFont val="標楷體"/>
        <family val="4"/>
        <charset val="136"/>
      </rPr>
      <t>(計算保費)</t>
    </r>
    <phoneticPr fontId="2" type="noConversion"/>
  </si>
  <si>
    <r>
      <t xml:space="preserve">到職日
</t>
    </r>
    <r>
      <rPr>
        <sz val="8"/>
        <rFont val="標楷體"/>
        <family val="4"/>
        <charset val="136"/>
      </rPr>
      <t>(計算薪資)</t>
    </r>
    <phoneticPr fontId="2" type="noConversion"/>
  </si>
  <si>
    <t>第4級</t>
  </si>
  <si>
    <t>第5級</t>
  </si>
  <si>
    <t>第6級</t>
  </si>
  <si>
    <t>普通事故費率</t>
  </si>
  <si>
    <t>勞工</t>
  </si>
  <si>
    <t>單位</t>
  </si>
  <si>
    <t>第9級</t>
  </si>
  <si>
    <t>第10級</t>
  </si>
  <si>
    <t>第11級</t>
  </si>
  <si>
    <t>第12級</t>
  </si>
  <si>
    <t>提繳%</t>
    <phoneticPr fontId="2" type="noConversion"/>
  </si>
  <si>
    <t>不加保</t>
    <phoneticPr fontId="2" type="noConversion"/>
  </si>
  <si>
    <t>勞退自願
提繳率</t>
    <phoneticPr fontId="2" type="noConversion"/>
  </si>
  <si>
    <t>不提繳</t>
    <phoneticPr fontId="2" type="noConversion"/>
  </si>
  <si>
    <t>第7級</t>
  </si>
  <si>
    <t>第8級</t>
  </si>
  <si>
    <t>28,800元</t>
  </si>
  <si>
    <t>28,801元至30,300元</t>
  </si>
  <si>
    <t>30,300元</t>
  </si>
  <si>
    <t>30,301元至31,800元</t>
  </si>
  <si>
    <t>31,800元</t>
  </si>
  <si>
    <t>31,801元至33,300元</t>
  </si>
  <si>
    <t>33,300元</t>
  </si>
  <si>
    <t>33,301元至34,800元</t>
  </si>
  <si>
    <t>34,800元</t>
  </si>
  <si>
    <t>34,801元至36,300元</t>
  </si>
  <si>
    <t>36,300元</t>
  </si>
  <si>
    <t>36,301元至38,200元</t>
  </si>
  <si>
    <t>38,200元</t>
  </si>
  <si>
    <t>38,201元至40,100元</t>
  </si>
  <si>
    <t>40,100元</t>
  </si>
  <si>
    <t>40,101元至42,000元</t>
  </si>
  <si>
    <t>42,000元</t>
  </si>
  <si>
    <t>42,001元至43,900元</t>
  </si>
  <si>
    <t>43,900元</t>
  </si>
  <si>
    <t>43,901元以上</t>
  </si>
  <si>
    <t>45,800元</t>
  </si>
  <si>
    <t>1,500元以下</t>
  </si>
  <si>
    <t>1,501元至3,000元</t>
  </si>
  <si>
    <t>3,001元至4,500元</t>
  </si>
  <si>
    <t>4,501元至6,000元</t>
  </si>
  <si>
    <t>6,001元至7,500元</t>
  </si>
  <si>
    <t>7,501元至8,700元</t>
  </si>
  <si>
    <t>8,701元至9,900元</t>
  </si>
  <si>
    <t xml:space="preserve"> 9,901元至11,100元</t>
  </si>
  <si>
    <t>12,541元至13,500元</t>
  </si>
  <si>
    <t>13,501元至15,840元</t>
  </si>
  <si>
    <t>15,841元至16,500元</t>
  </si>
  <si>
    <t>17,281元至17,880元</t>
  </si>
  <si>
    <t>17,881元至19,047元</t>
  </si>
  <si>
    <t>19,048元至20,008元</t>
  </si>
  <si>
    <t xml:space="preserve">20,008元 </t>
  </si>
  <si>
    <t>20,009元至21,009元</t>
  </si>
  <si>
    <t xml:space="preserve">21,009元 </t>
  </si>
  <si>
    <t>43,901元至45,800元</t>
  </si>
  <si>
    <t>45,801元至48,200元</t>
  </si>
  <si>
    <t>48,201元至50,600元</t>
  </si>
  <si>
    <t>50,601元至53,000元</t>
  </si>
  <si>
    <t>53,001元至55,400元</t>
  </si>
  <si>
    <t>55,401元至57,800元</t>
  </si>
  <si>
    <t>57,801元至60,800元</t>
  </si>
  <si>
    <t>60,801元至63,800元</t>
  </si>
  <si>
    <t>63,801元至66,800元</t>
  </si>
  <si>
    <t>66,801元至69,800元</t>
  </si>
  <si>
    <t>69,801元至72,800元</t>
  </si>
  <si>
    <t>72,801元至76,500元</t>
  </si>
  <si>
    <t>76,501元至80,200元</t>
  </si>
  <si>
    <t>80,201元至83,900元</t>
  </si>
  <si>
    <t>83,901元至87,600元</t>
  </si>
  <si>
    <t>87,601元至92,100元</t>
  </si>
  <si>
    <t>92,101元至96,600元</t>
  </si>
  <si>
    <t xml:space="preserve"> 96,601元至101,100元</t>
  </si>
  <si>
    <t>101,101元至105,600元</t>
  </si>
  <si>
    <t>105,601元至110,100元</t>
  </si>
  <si>
    <t>110,101元至115,500元</t>
  </si>
  <si>
    <t>115,501元至120,900元</t>
  </si>
  <si>
    <t>120,901元至126,300元</t>
  </si>
  <si>
    <t>126,301元至131,700元</t>
  </si>
  <si>
    <t>131,701元至137,100元</t>
  </si>
  <si>
    <t>137,101元至142,500元</t>
  </si>
  <si>
    <t>142,501元至147,900元</t>
  </si>
  <si>
    <t>147,901元以上</t>
  </si>
  <si>
    <t>第3級</t>
    <phoneticPr fontId="2" type="noConversion"/>
  </si>
  <si>
    <t>21,010元至22,000元</t>
    <phoneticPr fontId="2" type="noConversion"/>
  </si>
  <si>
    <t xml:space="preserve">22,000元 </t>
    <phoneticPr fontId="2" type="noConversion"/>
  </si>
  <si>
    <t>第2級</t>
    <phoneticPr fontId="2" type="noConversion"/>
  </si>
  <si>
    <t>第1級</t>
    <phoneticPr fontId="2" type="noConversion"/>
  </si>
  <si>
    <t>部
分
工
時
人
員</t>
    <phoneticPr fontId="2" type="noConversion"/>
  </si>
  <si>
    <t xml:space="preserve">23,100元 </t>
    <phoneticPr fontId="2" type="noConversion"/>
  </si>
  <si>
    <t>22,001元至23,100元</t>
    <phoneticPr fontId="2" type="noConversion"/>
  </si>
  <si>
    <t>第二組
級距1500元</t>
    <phoneticPr fontId="2" type="noConversion"/>
  </si>
  <si>
    <t>第三組
級距1900元</t>
    <phoneticPr fontId="2" type="noConversion"/>
  </si>
  <si>
    <t>第四組
級距2400元</t>
    <phoneticPr fontId="2" type="noConversion"/>
  </si>
  <si>
    <t>第五組
級距3000元</t>
    <phoneticPr fontId="2" type="noConversion"/>
  </si>
  <si>
    <t>第六組
級距3700元</t>
    <phoneticPr fontId="2" type="noConversion"/>
  </si>
  <si>
    <t>第七組
級距4500元</t>
    <phoneticPr fontId="2" type="noConversion"/>
  </si>
  <si>
    <t>第八組
級距5400元</t>
    <phoneticPr fontId="2" type="noConversion"/>
  </si>
  <si>
    <t>補充保費</t>
    <phoneticPr fontId="2" type="noConversion"/>
  </si>
  <si>
    <t>勞退
提繳分級</t>
    <phoneticPr fontId="2" type="noConversion"/>
  </si>
  <si>
    <t>23,101元至24,000元</t>
    <phoneticPr fontId="2" type="noConversion"/>
  </si>
  <si>
    <t>24,000元</t>
    <phoneticPr fontId="2" type="noConversion"/>
  </si>
  <si>
    <t>本人+３眷口</t>
    <phoneticPr fontId="2" type="noConversion"/>
  </si>
  <si>
    <t>本人+２眷口</t>
    <phoneticPr fontId="2" type="noConversion"/>
  </si>
  <si>
    <t>本人+１眷口</t>
    <phoneticPr fontId="2" type="noConversion"/>
  </si>
  <si>
    <t>月投保金額</t>
    <phoneticPr fontId="2" type="noConversion"/>
  </si>
  <si>
    <t>投保金額等級</t>
    <phoneticPr fontId="2" type="noConversion"/>
  </si>
  <si>
    <t>25,251元至26,400元</t>
    <phoneticPr fontId="2" type="noConversion"/>
  </si>
  <si>
    <t>24,001元至25,250元</t>
    <phoneticPr fontId="2" type="noConversion"/>
  </si>
  <si>
    <t xml:space="preserve">25,250元 </t>
    <phoneticPr fontId="2" type="noConversion"/>
  </si>
  <si>
    <t xml:space="preserve">                         中央健康保險署製表</t>
    <phoneticPr fontId="2" type="noConversion"/>
  </si>
  <si>
    <t>代扣個人負擔</t>
    <phoneticPr fontId="2" type="noConversion"/>
  </si>
  <si>
    <t>機關負擔</t>
    <phoneticPr fontId="2" type="noConversion"/>
  </si>
  <si>
    <t>勞工保險投保薪資分級表</t>
    <phoneticPr fontId="2" type="noConversion"/>
  </si>
  <si>
    <t>勞工退休金月提繳工資分級表</t>
    <phoneticPr fontId="2" type="noConversion"/>
  </si>
  <si>
    <t>代扣個人負擔</t>
    <phoneticPr fontId="2" type="noConversion"/>
  </si>
  <si>
    <t>勞工職業災害保險投保薪資分級表</t>
    <phoneticPr fontId="55" type="noConversion"/>
  </si>
  <si>
    <t>投   保   薪
資   等   級</t>
    <phoneticPr fontId="55" type="noConversion"/>
  </si>
  <si>
    <t>下限</t>
    <phoneticPr fontId="55" type="noConversion"/>
  </si>
  <si>
    <t>上限</t>
    <phoneticPr fontId="55" type="noConversion"/>
  </si>
  <si>
    <t>第 1 級</t>
  </si>
  <si>
    <t>第 2 級</t>
  </si>
  <si>
    <t>第 3 級</t>
  </si>
  <si>
    <t>第 4 級</t>
  </si>
  <si>
    <t>第 5 級</t>
  </si>
  <si>
    <t>30,300 元</t>
  </si>
  <si>
    <t>第 6 級</t>
  </si>
  <si>
    <t>30,301 元至 31,800 元</t>
  </si>
  <si>
    <t>31,800 元</t>
  </si>
  <si>
    <t>第 7 級</t>
  </si>
  <si>
    <t>31,801 元至 33,300 元</t>
  </si>
  <si>
    <t>33,300 元</t>
  </si>
  <si>
    <t>第 8 級</t>
  </si>
  <si>
    <t>33,301 元至 34,800 元</t>
  </si>
  <si>
    <t>34,800 元</t>
  </si>
  <si>
    <t>第 9 級</t>
  </si>
  <si>
    <t>34,801 元至 36,300 元</t>
  </si>
  <si>
    <t>36,300 元</t>
  </si>
  <si>
    <t>第 10 級</t>
  </si>
  <si>
    <t>36,301 元至 38,200 元</t>
  </si>
  <si>
    <t>38,200 元</t>
  </si>
  <si>
    <t>第 11 級</t>
  </si>
  <si>
    <t>38,201 元至 40,100 元</t>
  </si>
  <si>
    <t>40,100 元</t>
  </si>
  <si>
    <t>第 12 級</t>
  </si>
  <si>
    <t>40,101 元至 42,000 元</t>
  </si>
  <si>
    <t>42,000 元</t>
  </si>
  <si>
    <t>第 13 級</t>
  </si>
  <si>
    <t>42,001 元至 43,900 元</t>
  </si>
  <si>
    <t>43,900 元</t>
  </si>
  <si>
    <t>第 14 級</t>
  </si>
  <si>
    <t>43,901 元至 45,800 元</t>
  </si>
  <si>
    <t>45,800 元</t>
  </si>
  <si>
    <t>第 15 級</t>
  </si>
  <si>
    <t>45,801 元至 48,200 元</t>
  </si>
  <si>
    <t>48,200 元</t>
  </si>
  <si>
    <t>第 16 級</t>
  </si>
  <si>
    <t>48,201 元至 50,600 元</t>
  </si>
  <si>
    <t>50,600 元</t>
  </si>
  <si>
    <t>第 17 級</t>
  </si>
  <si>
    <t>50,601 元至 53,000 元</t>
  </si>
  <si>
    <t>53,000 元</t>
  </si>
  <si>
    <t>第 18 級</t>
  </si>
  <si>
    <t>53,001 元至 55,400 元</t>
  </si>
  <si>
    <t>55,400 元</t>
  </si>
  <si>
    <t>第 19 級</t>
  </si>
  <si>
    <t>55,401 元至 57,800 元</t>
  </si>
  <si>
    <t>57,800 元</t>
  </si>
  <si>
    <t>第 20 級</t>
  </si>
  <si>
    <t>57,801 元至 60,800 元</t>
  </si>
  <si>
    <t>60,800 元</t>
  </si>
  <si>
    <t>第 21 級</t>
  </si>
  <si>
    <t>60,801 元至 63,800 元</t>
  </si>
  <si>
    <t>63,800 元</t>
  </si>
  <si>
    <t>第 22 級</t>
  </si>
  <si>
    <t>63,801 元至 66,800 元</t>
  </si>
  <si>
    <t>66,800 元</t>
  </si>
  <si>
    <t>66,801 元至 69,800 元</t>
  </si>
  <si>
    <t>69,800 元</t>
  </si>
  <si>
    <t>69,801 元以上</t>
  </si>
  <si>
    <t>72,800 元</t>
  </si>
  <si>
    <t>一、本表依勞工職業災害保險及保護法第十七條第四項規定訂定之。
二、本表投保薪資金額以新臺幣元為單位。</t>
    <phoneticPr fontId="55" type="noConversion"/>
  </si>
  <si>
    <t>職災
投保薪資</t>
    <phoneticPr fontId="2" type="noConversion"/>
  </si>
  <si>
    <t>第九組
級距6400元</t>
    <phoneticPr fontId="2" type="noConversion"/>
  </si>
  <si>
    <t>第十組
級距7500元</t>
    <phoneticPr fontId="2" type="noConversion"/>
  </si>
  <si>
    <t>175,601-182,000</t>
    <phoneticPr fontId="2" type="noConversion"/>
  </si>
  <si>
    <t>182,001-189,500</t>
    <phoneticPr fontId="2" type="noConversion"/>
  </si>
  <si>
    <t>189,501-197,000</t>
    <phoneticPr fontId="2" type="noConversion"/>
  </si>
  <si>
    <t>197,001-204,500</t>
    <phoneticPr fontId="2" type="noConversion"/>
  </si>
  <si>
    <t>204,501-212,000</t>
    <phoneticPr fontId="2" type="noConversion"/>
  </si>
  <si>
    <t>就業保險費率</t>
    <phoneticPr fontId="2" type="noConversion"/>
  </si>
  <si>
    <t>部分工時勞工適用</t>
    <phoneticPr fontId="2" type="noConversion"/>
  </si>
  <si>
    <t xml:space="preserve">        </t>
    <phoneticPr fontId="2" type="noConversion"/>
  </si>
  <si>
    <t>本人</t>
    <phoneticPr fontId="2" type="noConversion"/>
  </si>
  <si>
    <t>全民健康保險投保金額分級表</t>
    <phoneticPr fontId="2" type="noConversion"/>
  </si>
  <si>
    <t>第一組
級距1200元</t>
  </si>
  <si>
    <t>部分工時勞工適用</t>
    <phoneticPr fontId="2" type="noConversion"/>
  </si>
  <si>
    <t>全民健康保險保險費負擔金額表(三)</t>
    <phoneticPr fontId="2" type="noConversion"/>
  </si>
  <si>
    <r>
      <t xml:space="preserve">       2.自113年1月1日起調整平均眷口數為0.56人，投保單位負擔金額含本人及平均眷屬人數0.56人,合計1.56人</t>
    </r>
    <r>
      <rPr>
        <b/>
        <sz val="12"/>
        <color rgb="FF0000CC"/>
        <rFont val="新細明體"/>
        <family val="1"/>
        <charset val="136"/>
      </rPr>
      <t>。</t>
    </r>
    <phoneticPr fontId="2" type="noConversion"/>
  </si>
  <si>
    <t>投保單位負擔金額(負擔比率60%)</t>
    <phoneticPr fontId="2" type="noConversion"/>
  </si>
  <si>
    <t>政府補助金額(補助比率10%)</t>
    <phoneticPr fontId="2" type="noConversion"/>
  </si>
  <si>
    <t>被保險人及眷屬負擔金額(負擔比率30%)</t>
    <phoneticPr fontId="2" type="noConversion"/>
  </si>
  <si>
    <t>月     薪     資     總     額
（實物給付應折現金計算 ）</t>
    <phoneticPr fontId="2" type="noConversion"/>
  </si>
  <si>
    <t>※本表不含勞工職業災害保險費，職業災害保險費率依投保單位行業別而有不同，請按繳款單所列職業災害保險費率自行計算，並請依規定職業災害保險費全部由投保單位負擔。單位：新臺幣元</t>
    <phoneticPr fontId="2" type="noConversion"/>
  </si>
  <si>
    <t>(公、民營事業、機構及有一定雇主之受雇者適用)           單位：新臺幣元</t>
    <phoneticPr fontId="2" type="noConversion"/>
  </si>
  <si>
    <r>
      <t xml:space="preserve">二、約用人員、專任助理適用 </t>
    </r>
    <r>
      <rPr>
        <sz val="12"/>
        <color rgb="FFFF0000"/>
        <rFont val="標楷體"/>
        <family val="4"/>
        <charset val="136"/>
      </rPr>
      <t>(全部工時，含健保費)</t>
    </r>
    <phoneticPr fontId="2" type="noConversion"/>
  </si>
  <si>
    <t>137,101-142,500</t>
    <phoneticPr fontId="2" type="noConversion"/>
  </si>
  <si>
    <t>被保險人及眷屬負擔金額(負擔比率30%)</t>
    <phoneticPr fontId="2" type="noConversion"/>
  </si>
  <si>
    <r>
      <t>三、工讀生、兼任助理、臨時人員適用</t>
    </r>
    <r>
      <rPr>
        <sz val="12"/>
        <color rgb="FFFF0000"/>
        <rFont val="標楷體"/>
        <family val="4"/>
        <charset val="136"/>
      </rPr>
      <t xml:space="preserve"> (部分工時，含補充保費；薪資達27,470元需代扣個人補充保費)</t>
    </r>
    <phoneticPr fontId="2" type="noConversion"/>
  </si>
  <si>
    <r>
      <t xml:space="preserve">勞保保費
</t>
    </r>
    <r>
      <rPr>
        <sz val="6"/>
        <rFont val="標楷體"/>
        <family val="4"/>
        <charset val="136"/>
      </rPr>
      <t>(含職災)</t>
    </r>
    <phoneticPr fontId="2" type="noConversion"/>
  </si>
  <si>
    <r>
      <t xml:space="preserve">薪資與勞健保費試算表
</t>
    </r>
    <r>
      <rPr>
        <sz val="11"/>
        <rFont val="標楷體"/>
        <family val="4"/>
        <charset val="136"/>
      </rPr>
      <t>自114年1月1日起適用</t>
    </r>
    <phoneticPr fontId="2" type="noConversion"/>
  </si>
  <si>
    <t>中華民國113年11月15日勞動部勞動保2字第1130087589號令修正發布，自114年1月1日施行。</t>
    <phoneticPr fontId="2" type="noConversion"/>
  </si>
  <si>
    <t>28590元以下</t>
    <phoneticPr fontId="2" type="noConversion"/>
  </si>
  <si>
    <t>28,590元</t>
    <phoneticPr fontId="2" type="noConversion"/>
  </si>
  <si>
    <t>28591元至28,800元</t>
    <phoneticPr fontId="2" type="noConversion"/>
  </si>
  <si>
    <t xml:space="preserve">一、本表依勞工保險條例第十四條第三項規定訂定之。
二、職業訓練機構受訓者之薪資報酬未達基本工資者，其月投保薪資分13,500元(13,500元以下者)、15,840元(13,501元至15,840元)、16,500元(15,841元至16,500元)、17,280元(16,501元至17,280元)、17,880元(17,281元至17,880元)、19,047元(17,881元至19,047元)、20,008元(19,048元至20,008元)、21,009元(20,009元至21,009元)、22,000元(21,010元至22,000元)、23,100元(22,001元至23,100元)、24,000元(23,101元至24,000元)、25,250元(24,001元至25,250元)及26,400元(25,251元至26,400元)及 27,600 元（26,401 元至 27,600 元）十四級，其薪資總額超過 27600元而未達最低工資者，應依本表第一級申報。
三、部分工時勞工保險被保險人之薪資報酬未達基本工資者，其月投保薪資分11,100元(11,100元以下者)及12,540元(11,101元至12,540元)二級，其薪資總額超過12,540元者，應依前項規定覈實申報。
四、依身心障礙者權益保障法規定之庇護性就業身心障礙者被保險人之薪資報酬未達基本工資者，其月投保薪資分6,000元（6,000元以下）、7,500元（6,001元至7,500元）、8,700元（7,501元至8,700元）、9,900元（8,701元至9,900元）、11,100元（9,901元至11,100元）、12,540元(11,101元至12,540元)，其薪資總額超過12,540元者，應依第二項規定覈實申報。
五、本表投保薪資金額以新臺幣元為單位。
</t>
    <phoneticPr fontId="2" type="noConversion"/>
  </si>
  <si>
    <t>中華民國113年11月15日勞動部勞動保3字第1130087585號令修正發布，自114年1月1日施行。</t>
    <phoneticPr fontId="2" type="noConversion"/>
  </si>
  <si>
    <t>28,590元以下</t>
    <phoneticPr fontId="2" type="noConversion"/>
  </si>
  <si>
    <t>28,590 元</t>
    <phoneticPr fontId="2" type="noConversion"/>
  </si>
  <si>
    <t>28,591 元至 28,800 元</t>
    <phoneticPr fontId="2" type="noConversion"/>
  </si>
  <si>
    <t>28,800 元</t>
    <phoneticPr fontId="2" type="noConversion"/>
  </si>
  <si>
    <t>28,801 元至 30,300 元</t>
    <phoneticPr fontId="2" type="noConversion"/>
  </si>
  <si>
    <t>中華民國113年11月18日勞動部勞動福3字第1130153681號令修正發布，自114年1月1日生效。</t>
    <phoneticPr fontId="2" type="noConversion"/>
  </si>
  <si>
    <t>26,401元至27,600元</t>
    <phoneticPr fontId="2" type="noConversion"/>
  </si>
  <si>
    <t xml:space="preserve">27,600元 </t>
    <phoneticPr fontId="2" type="noConversion"/>
  </si>
  <si>
    <t>27,601元至28,590元</t>
    <phoneticPr fontId="2" type="noConversion"/>
  </si>
  <si>
    <t xml:space="preserve">28,590元 </t>
    <phoneticPr fontId="2" type="noConversion"/>
  </si>
  <si>
    <t xml:space="preserve">28,800元 </t>
    <phoneticPr fontId="2" type="noConversion"/>
  </si>
  <si>
    <t>28,591元至28,800元</t>
    <phoneticPr fontId="2" type="noConversion"/>
  </si>
  <si>
    <t>28,801元至30,300元</t>
    <phoneticPr fontId="2" type="noConversion"/>
  </si>
  <si>
    <t xml:space="preserve">30,300元 </t>
    <phoneticPr fontId="2" type="noConversion"/>
  </si>
  <si>
    <t>30,301元至31,800元</t>
    <phoneticPr fontId="2" type="noConversion"/>
  </si>
  <si>
    <t xml:space="preserve">31,800元 </t>
    <phoneticPr fontId="2" type="noConversion"/>
  </si>
  <si>
    <t>第2級</t>
  </si>
  <si>
    <t>第3級</t>
  </si>
  <si>
    <r>
      <t>勞</t>
    </r>
    <r>
      <rPr>
        <sz val="16"/>
        <rFont val="Times New Roman"/>
        <family val="1"/>
      </rPr>
      <t xml:space="preserve"> </t>
    </r>
    <r>
      <rPr>
        <sz val="16"/>
        <rFont val="標楷體"/>
        <family val="4"/>
        <charset val="136"/>
      </rPr>
      <t>工</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普</t>
    </r>
    <r>
      <rPr>
        <sz val="16"/>
        <rFont val="Times New Roman"/>
        <family val="1"/>
      </rPr>
      <t xml:space="preserve"> </t>
    </r>
    <r>
      <rPr>
        <sz val="16"/>
        <rFont val="標楷體"/>
        <family val="4"/>
        <charset val="136"/>
      </rPr>
      <t>通</t>
    </r>
    <r>
      <rPr>
        <sz val="16"/>
        <rFont val="Times New Roman"/>
        <family val="1"/>
      </rPr>
      <t xml:space="preserve"> </t>
    </r>
    <r>
      <rPr>
        <sz val="16"/>
        <rFont val="標楷體"/>
        <family val="4"/>
        <charset val="136"/>
      </rPr>
      <t>事</t>
    </r>
    <r>
      <rPr>
        <sz val="16"/>
        <rFont val="Times New Roman"/>
        <family val="1"/>
      </rPr>
      <t xml:space="preserve"> </t>
    </r>
    <r>
      <rPr>
        <sz val="16"/>
        <rFont val="標楷體"/>
        <family val="4"/>
        <charset val="136"/>
      </rPr>
      <t>故</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費</t>
    </r>
    <r>
      <rPr>
        <sz val="16"/>
        <rFont val="Times New Roman"/>
        <family val="1"/>
      </rPr>
      <t xml:space="preserve"> </t>
    </r>
    <r>
      <rPr>
        <sz val="16"/>
        <rFont val="標楷體"/>
        <family val="4"/>
        <charset val="136"/>
      </rPr>
      <t>及</t>
    </r>
    <r>
      <rPr>
        <sz val="16"/>
        <rFont val="Times New Roman"/>
        <family val="1"/>
      </rPr>
      <t xml:space="preserve"> </t>
    </r>
    <r>
      <rPr>
        <sz val="16"/>
        <rFont val="標楷體"/>
        <family val="4"/>
        <charset val="136"/>
      </rPr>
      <t>就</t>
    </r>
    <r>
      <rPr>
        <sz val="16"/>
        <rFont val="Times New Roman"/>
        <family val="1"/>
      </rPr>
      <t xml:space="preserve"> </t>
    </r>
    <r>
      <rPr>
        <sz val="16"/>
        <rFont val="標楷體"/>
        <family val="4"/>
        <charset val="136"/>
      </rPr>
      <t>業</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費</t>
    </r>
    <r>
      <rPr>
        <sz val="16"/>
        <rFont val="Times New Roman"/>
        <family val="1"/>
      </rPr>
      <t xml:space="preserve"> </t>
    </r>
    <r>
      <rPr>
        <sz val="16"/>
        <rFont val="標楷體"/>
        <family val="4"/>
        <charset val="136"/>
      </rPr>
      <t>合</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之</t>
    </r>
    <r>
      <rPr>
        <sz val="16"/>
        <rFont val="Times New Roman"/>
        <family val="1"/>
      </rPr>
      <t xml:space="preserve"> </t>
    </r>
    <r>
      <rPr>
        <sz val="16"/>
        <rFont val="標楷體"/>
        <family val="4"/>
        <charset val="136"/>
      </rPr>
      <t>被</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人</t>
    </r>
    <r>
      <rPr>
        <sz val="16"/>
        <rFont val="Times New Roman"/>
        <family val="1"/>
      </rPr>
      <t xml:space="preserve"> </t>
    </r>
    <r>
      <rPr>
        <sz val="16"/>
        <rFont val="標楷體"/>
        <family val="4"/>
        <charset val="136"/>
      </rPr>
      <t>與</t>
    </r>
    <r>
      <rPr>
        <sz val="16"/>
        <rFont val="Times New Roman"/>
        <family val="1"/>
      </rPr>
      <t xml:space="preserve"> </t>
    </r>
    <r>
      <rPr>
        <sz val="16"/>
        <rFont val="標楷體"/>
        <family val="4"/>
        <charset val="136"/>
      </rPr>
      <t>投</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單</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分</t>
    </r>
    <r>
      <rPr>
        <sz val="16"/>
        <rFont val="Times New Roman"/>
        <family val="1"/>
      </rPr>
      <t xml:space="preserve"> </t>
    </r>
    <r>
      <rPr>
        <sz val="16"/>
        <rFont val="標楷體"/>
        <family val="4"/>
        <charset val="136"/>
      </rPr>
      <t>擔</t>
    </r>
    <r>
      <rPr>
        <sz val="16"/>
        <rFont val="Times New Roman"/>
        <family val="1"/>
      </rPr>
      <t xml:space="preserve"> </t>
    </r>
    <r>
      <rPr>
        <sz val="16"/>
        <rFont val="標楷體"/>
        <family val="4"/>
        <charset val="136"/>
      </rPr>
      <t>金</t>
    </r>
    <r>
      <rPr>
        <sz val="16"/>
        <rFont val="Times New Roman"/>
        <family val="1"/>
      </rPr>
      <t xml:space="preserve"> </t>
    </r>
    <r>
      <rPr>
        <sz val="16"/>
        <rFont val="標楷體"/>
        <family val="4"/>
        <charset val="136"/>
      </rPr>
      <t>額</t>
    </r>
    <r>
      <rPr>
        <sz val="16"/>
        <rFont val="Times New Roman"/>
        <family val="1"/>
      </rPr>
      <t xml:space="preserve"> </t>
    </r>
    <r>
      <rPr>
        <sz val="16"/>
        <rFont val="標楷體"/>
        <family val="4"/>
        <charset val="136"/>
      </rPr>
      <t>表</t>
    </r>
    <r>
      <rPr>
        <sz val="16"/>
        <rFont val="Times New Roman"/>
        <family val="1"/>
      </rPr>
      <t xml:space="preserve"> (</t>
    </r>
    <r>
      <rPr>
        <sz val="16"/>
        <rFont val="標楷體"/>
        <family val="4"/>
        <charset val="136"/>
      </rPr>
      <t>自</t>
    </r>
    <r>
      <rPr>
        <sz val="16"/>
        <rFont val="Times New Roman"/>
        <family val="1"/>
      </rPr>
      <t>114</t>
    </r>
    <r>
      <rPr>
        <sz val="16"/>
        <rFont val="標楷體"/>
        <family val="4"/>
        <charset val="136"/>
      </rPr>
      <t>年</t>
    </r>
    <r>
      <rPr>
        <sz val="16"/>
        <rFont val="Times New Roman"/>
        <family val="1"/>
      </rPr>
      <t>1</t>
    </r>
    <r>
      <rPr>
        <sz val="16"/>
        <rFont val="標楷體"/>
        <family val="4"/>
        <charset val="136"/>
      </rPr>
      <t>月</t>
    </r>
    <r>
      <rPr>
        <sz val="16"/>
        <rFont val="Times New Roman"/>
        <family val="1"/>
      </rPr>
      <t>1</t>
    </r>
    <r>
      <rPr>
        <sz val="16"/>
        <rFont val="標楷體"/>
        <family val="4"/>
        <charset val="136"/>
      </rPr>
      <t>日起適用</t>
    </r>
    <r>
      <rPr>
        <sz val="16"/>
        <rFont val="Times New Roman"/>
        <family val="1"/>
      </rPr>
      <t xml:space="preserve">) </t>
    </r>
    <phoneticPr fontId="2" type="noConversion"/>
  </si>
  <si>
    <t>第1級</t>
    <phoneticPr fontId="2" type="noConversion"/>
  </si>
  <si>
    <t>備註：
一、本表依勞工退休金條例第十四條第五項規定訂定之。
二、本表月提繳工資/月提繳執行業務所得金額以新臺幣元為單位，角以下四捨五入。</t>
    <phoneticPr fontId="2" type="noConversion"/>
  </si>
  <si>
    <t xml:space="preserve">      113.11製表</t>
    <phoneticPr fontId="2" type="noConversion"/>
  </si>
  <si>
    <t>114年1月1日起實施</t>
    <phoneticPr fontId="2" type="noConversion"/>
  </si>
  <si>
    <t>註：1.自114年1月1日起配合基本工資調整，第一級調整為28590元，投保金額最高一級調整為313000元。</t>
    <phoneticPr fontId="2" type="noConversion"/>
  </si>
  <si>
    <t xml:space="preserve">       4.自110年1月1日起費率調整為5.17%。</t>
    <phoneticPr fontId="2" type="noConversion"/>
  </si>
  <si>
    <t>28,590以下</t>
    <phoneticPr fontId="2" type="noConversion"/>
  </si>
  <si>
    <t>28,591-28,800</t>
    <phoneticPr fontId="2" type="noConversion"/>
  </si>
  <si>
    <t>212,001-219,500</t>
    <phoneticPr fontId="2" type="noConversion"/>
  </si>
  <si>
    <t>219,501-228,200</t>
    <phoneticPr fontId="2" type="noConversion"/>
  </si>
  <si>
    <t>228,201-236,900</t>
    <phoneticPr fontId="2" type="noConversion"/>
  </si>
  <si>
    <t>236,901-245,600</t>
    <phoneticPr fontId="2" type="noConversion"/>
  </si>
  <si>
    <t>245,601-254,300</t>
    <phoneticPr fontId="2" type="noConversion"/>
  </si>
  <si>
    <t>254,301-263,000</t>
    <phoneticPr fontId="2" type="noConversion"/>
  </si>
  <si>
    <t>263,001-273,000</t>
    <phoneticPr fontId="2" type="noConversion"/>
  </si>
  <si>
    <t>273,001-283,000</t>
    <phoneticPr fontId="2" type="noConversion"/>
  </si>
  <si>
    <t>283,001-293,000</t>
    <phoneticPr fontId="2" type="noConversion"/>
  </si>
  <si>
    <t>293,001-303,000</t>
    <phoneticPr fontId="2" type="noConversion"/>
  </si>
  <si>
    <t>第十一組
級距8700元</t>
    <phoneticPr fontId="2" type="noConversion"/>
  </si>
  <si>
    <t>第十二組
級距10000元</t>
    <phoneticPr fontId="2" type="noConversion"/>
  </si>
  <si>
    <t>303,001以上</t>
    <phoneticPr fontId="2" type="noConversion"/>
  </si>
  <si>
    <t>自114年1月1日起實施</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</si>
</sst>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176" formatCode="#,##0_ "/>
    <numFmt numFmtId="177" formatCode="&quot;Yes&quot;;&quot;Yes&quot;;&quot;No&quot;"/>
    <numFmt numFmtId="178" formatCode="0_ "/>
    <numFmt numFmtId="179" formatCode="_(* #,##0_);_(* \(#,##0\);_(* &quot;-&quot;_);_(@_)"/>
    <numFmt numFmtId="180" formatCode="\ 0\ ;&quot; (&quot;0\);&quot; - &quot;;\ @\ "/>
  </numFmts>
  <fonts count="60">
    <font>
      <sz val="12"/>
      <name val="新細明體"/>
      <family val="1"/>
      <charset val="136"/>
    </font>
    <font>
      <sz val="12"/>
      <name val="新細明體"/>
      <family val="1"/>
      <charset val="136"/>
    </font>
    <font>
      <sz val="9"/>
      <name val="新細明體"/>
      <family val="1"/>
      <charset val="136"/>
    </font>
    <font>
      <sz val="12"/>
      <name val="Times New Roman"/>
      <family val="1"/>
    </font>
    <font>
      <b/>
      <sz val="18"/>
      <name val="標楷體"/>
      <family val="4"/>
      <charset val="136"/>
    </font>
    <font>
      <sz val="10"/>
      <name val="標楷體"/>
      <family val="4"/>
      <charset val="136"/>
    </font>
    <font>
      <sz val="14"/>
      <name val="標楷體"/>
      <family val="4"/>
      <charset val="136"/>
    </font>
    <font>
      <sz val="12"/>
      <name val="標楷體"/>
      <family val="4"/>
      <charset val="136"/>
    </font>
    <font>
      <sz val="14"/>
      <color indexed="8"/>
      <name val="標楷體"/>
      <family val="4"/>
      <charset val="136"/>
    </font>
    <font>
      <sz val="14"/>
      <color indexed="9"/>
      <name val="標楷體"/>
      <family val="4"/>
      <charset val="136"/>
    </font>
    <font>
      <sz val="14"/>
      <color indexed="19"/>
      <name val="標楷體"/>
      <family val="4"/>
      <charset val="136"/>
    </font>
    <font>
      <b/>
      <sz val="14"/>
      <color indexed="8"/>
      <name val="標楷體"/>
      <family val="4"/>
      <charset val="136"/>
    </font>
    <font>
      <sz val="14"/>
      <color indexed="17"/>
      <name val="標楷體"/>
      <family val="4"/>
      <charset val="136"/>
    </font>
    <font>
      <b/>
      <sz val="14"/>
      <color indexed="10"/>
      <name val="標楷體"/>
      <family val="4"/>
      <charset val="136"/>
    </font>
    <font>
      <sz val="14"/>
      <color indexed="10"/>
      <name val="標楷體"/>
      <family val="4"/>
      <charset val="136"/>
    </font>
    <font>
      <i/>
      <sz val="14"/>
      <color indexed="23"/>
      <name val="標楷體"/>
      <family val="4"/>
      <charset val="136"/>
    </font>
    <font>
      <b/>
      <sz val="18"/>
      <color indexed="62"/>
      <name val="新細明體"/>
      <family val="1"/>
      <charset val="136"/>
    </font>
    <font>
      <b/>
      <sz val="15"/>
      <color indexed="62"/>
      <name val="標楷體"/>
      <family val="4"/>
      <charset val="136"/>
    </font>
    <font>
      <b/>
      <sz val="13"/>
      <color indexed="62"/>
      <name val="標楷體"/>
      <family val="4"/>
      <charset val="136"/>
    </font>
    <font>
      <b/>
      <sz val="11"/>
      <color indexed="62"/>
      <name val="標楷體"/>
      <family val="4"/>
      <charset val="136"/>
    </font>
    <font>
      <sz val="14"/>
      <color indexed="62"/>
      <name val="標楷體"/>
      <family val="4"/>
      <charset val="136"/>
    </font>
    <font>
      <b/>
      <sz val="14"/>
      <color indexed="63"/>
      <name val="標楷體"/>
      <family val="4"/>
      <charset val="136"/>
    </font>
    <font>
      <b/>
      <sz val="14"/>
      <color indexed="9"/>
      <name val="標楷體"/>
      <family val="4"/>
      <charset val="136"/>
    </font>
    <font>
      <sz val="14"/>
      <color indexed="20"/>
      <name val="標楷體"/>
      <family val="4"/>
      <charset val="136"/>
    </font>
    <font>
      <sz val="16"/>
      <name val="標楷體"/>
      <family val="4"/>
      <charset val="136"/>
    </font>
    <font>
      <b/>
      <sz val="20"/>
      <name val="標楷體"/>
      <family val="4"/>
      <charset val="136"/>
    </font>
    <font>
      <sz val="11"/>
      <name val="標楷體"/>
      <family val="4"/>
      <charset val="136"/>
    </font>
    <font>
      <sz val="12"/>
      <color rgb="FF000000"/>
      <name val="標楷體"/>
      <family val="4"/>
      <charset val="136"/>
    </font>
    <font>
      <b/>
      <sz val="12"/>
      <name val="標楷體"/>
      <family val="4"/>
      <charset val="136"/>
    </font>
    <font>
      <sz val="10"/>
      <color indexed="55"/>
      <name val="標楷體"/>
      <family val="4"/>
      <charset val="136"/>
    </font>
    <font>
      <sz val="10"/>
      <color indexed="10"/>
      <name val="標楷體"/>
      <family val="4"/>
      <charset val="136"/>
    </font>
    <font>
      <sz val="8"/>
      <color indexed="55"/>
      <name val="標楷體"/>
      <family val="4"/>
      <charset val="136"/>
    </font>
    <font>
      <sz val="12"/>
      <color indexed="55"/>
      <name val="標楷體"/>
      <family val="4"/>
      <charset val="136"/>
    </font>
    <font>
      <sz val="8"/>
      <name val="標楷體"/>
      <family val="4"/>
      <charset val="136"/>
    </font>
    <font>
      <sz val="12"/>
      <color indexed="10"/>
      <name val="標楷體"/>
      <family val="4"/>
      <charset val="136"/>
    </font>
    <font>
      <sz val="9"/>
      <name val="標楷體"/>
      <family val="4"/>
      <charset val="136"/>
    </font>
    <font>
      <sz val="12"/>
      <color indexed="8"/>
      <name val="新細明體"/>
      <family val="1"/>
      <charset val="136"/>
    </font>
    <font>
      <sz val="11"/>
      <color indexed="8"/>
      <name val="新細明體"/>
      <family val="1"/>
      <charset val="136"/>
    </font>
    <font>
      <sz val="8"/>
      <color indexed="8"/>
      <name val="標楷體"/>
      <family val="4"/>
      <charset val="136"/>
    </font>
    <font>
      <sz val="9"/>
      <color indexed="8"/>
      <name val="標楷體"/>
      <family val="4"/>
      <charset val="136"/>
    </font>
    <font>
      <sz val="7"/>
      <color indexed="8"/>
      <name val="新細明體"/>
      <family val="1"/>
      <charset val="136"/>
    </font>
    <font>
      <sz val="8.5"/>
      <color indexed="8"/>
      <name val="標楷體"/>
      <family val="4"/>
      <charset val="136"/>
    </font>
    <font>
      <sz val="8.5"/>
      <name val="標楷體"/>
      <family val="4"/>
      <charset val="136"/>
    </font>
    <font>
      <sz val="6"/>
      <name val="標楷體"/>
      <family val="4"/>
      <charset val="136"/>
    </font>
    <font>
      <sz val="16"/>
      <name val="Times New Roman"/>
      <family val="1"/>
    </font>
    <font>
      <sz val="12"/>
      <color indexed="8"/>
      <name val="Times New Roman"/>
      <family val="1"/>
    </font>
    <font>
      <sz val="12"/>
      <name val="新細明體"/>
      <family val="1"/>
      <charset val="136"/>
      <scheme val="minor"/>
    </font>
    <font>
      <b/>
      <sz val="12"/>
      <color rgb="FF0000FF"/>
      <name val="新細明體"/>
      <family val="1"/>
      <charset val="136"/>
      <scheme val="minor"/>
    </font>
    <font>
      <b/>
      <sz val="12"/>
      <name val="新細明體"/>
      <family val="1"/>
      <charset val="136"/>
      <scheme val="minor"/>
    </font>
    <font>
      <b/>
      <sz val="12"/>
      <color rgb="FF0000CC"/>
      <name val="新細明體"/>
      <family val="1"/>
      <charset val="136"/>
      <scheme val="minor"/>
    </font>
    <font>
      <b/>
      <sz val="12"/>
      <color rgb="FF0000CC"/>
      <name val="新細明體"/>
      <family val="1"/>
      <charset val="136"/>
    </font>
    <font>
      <sz val="12"/>
      <color indexed="56"/>
      <name val="新細明體"/>
      <family val="1"/>
      <charset val="136"/>
      <scheme val="minor"/>
    </font>
    <font>
      <sz val="12"/>
      <color rgb="FFFF0000"/>
      <name val="標楷體"/>
      <family val="4"/>
      <charset val="136"/>
    </font>
    <font>
      <sz val="10"/>
      <color rgb="FF000000"/>
      <name val="Times New Roman"/>
      <family val="1"/>
    </font>
    <font>
      <b/>
      <sz val="18"/>
      <color rgb="FF000000"/>
      <name val="標楷體"/>
      <family val="4"/>
      <charset val="136"/>
    </font>
    <font>
      <sz val="9"/>
      <name val="細明體"/>
      <family val="3"/>
      <charset val="136"/>
    </font>
    <font>
      <sz val="7"/>
      <color indexed="8"/>
      <name val="標楷體"/>
      <family val="4"/>
      <charset val="136"/>
    </font>
    <font>
      <b/>
      <sz val="10"/>
      <color rgb="FF00B0F0"/>
      <name val="新細明體"/>
      <family val="1"/>
      <charset val="136"/>
    </font>
    <font>
      <b/>
      <sz val="12"/>
      <color rgb="FF00B0F0"/>
      <name val="新細明體"/>
      <family val="1"/>
      <charset val="136"/>
    </font>
    <font>
      <b/>
      <sz val="11"/>
      <color rgb="FFFF0000"/>
      <name val="標楷體"/>
      <family val="4"/>
      <charset val="136"/>
    </font>
  </fonts>
  <fills count="2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9"/>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1"/>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rgb="FF92D050"/>
        <bgColor indexed="64"/>
      </patternFill>
    </fill>
  </fills>
  <borders count="71">
    <border>
      <left/>
      <right/>
      <top/>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medium">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medium">
        <color indexed="64"/>
      </right>
      <top style="medium">
        <color indexed="64"/>
      </top>
      <bottom style="thin">
        <color indexed="64"/>
      </bottom>
      <diagonal/>
    </border>
  </borders>
  <cellStyleXfs count="94">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0" fontId="3" fillId="0" borderId="0"/>
    <xf numFmtId="41" fontId="1"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1" applyNumberFormat="0" applyFill="0" applyAlignment="0" applyProtection="0">
      <alignment vertical="center"/>
    </xf>
    <xf numFmtId="0" fontId="12" fillId="6" borderId="0" applyNumberFormat="0" applyBorder="0" applyAlignment="0" applyProtection="0">
      <alignment vertical="center"/>
    </xf>
    <xf numFmtId="0" fontId="13" fillId="11" borderId="2" applyNumberFormat="0" applyAlignment="0" applyProtection="0">
      <alignment vertical="center"/>
    </xf>
    <xf numFmtId="0" fontId="14" fillId="0" borderId="3" applyNumberFormat="0" applyFill="0" applyAlignment="0" applyProtection="0">
      <alignment vertical="center"/>
    </xf>
    <xf numFmtId="0" fontId="3" fillId="4" borderId="4" applyNumberFormat="0" applyFont="0" applyAlignment="0" applyProtection="0">
      <alignment vertical="center"/>
    </xf>
    <xf numFmtId="0" fontId="15" fillId="0" borderId="0" applyNumberFormat="0" applyFill="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7" borderId="2" applyNumberFormat="0" applyAlignment="0" applyProtection="0">
      <alignment vertical="center"/>
    </xf>
    <xf numFmtId="0" fontId="21" fillId="11" borderId="8" applyNumberFormat="0" applyAlignment="0" applyProtection="0">
      <alignment vertical="center"/>
    </xf>
    <xf numFmtId="0" fontId="22" fillId="16" borderId="9" applyNumberFormat="0" applyAlignment="0" applyProtection="0">
      <alignment vertical="center"/>
    </xf>
    <xf numFmtId="0" fontId="23" fillId="17" borderId="0" applyNumberFormat="0" applyBorder="0" applyAlignment="0" applyProtection="0">
      <alignment vertical="center"/>
    </xf>
    <xf numFmtId="0" fontId="14" fillId="0" borderId="0" applyNumberFormat="0" applyFill="0" applyBorder="0" applyAlignment="0" applyProtection="0">
      <alignment vertical="center"/>
    </xf>
    <xf numFmtId="0" fontId="1" fillId="0" borderId="0"/>
    <xf numFmtId="0" fontId="45" fillId="0" borderId="0"/>
    <xf numFmtId="180" fontId="45" fillId="0" borderId="0" applyBorder="0" applyProtection="0"/>
    <xf numFmtId="0" fontId="3" fillId="0" borderId="0"/>
    <xf numFmtId="179" fontId="3" fillId="0" borderId="0" applyFont="0" applyFill="0" applyBorder="0" applyAlignment="0" applyProtection="0"/>
    <xf numFmtId="0" fontId="53" fillId="0" borderId="0"/>
    <xf numFmtId="0" fontId="1"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41" fontId="1"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1" applyNumberFormat="0" applyFill="0" applyAlignment="0" applyProtection="0">
      <alignment vertical="center"/>
    </xf>
    <xf numFmtId="0" fontId="12" fillId="6" borderId="0" applyNumberFormat="0" applyBorder="0" applyAlignment="0" applyProtection="0">
      <alignment vertical="center"/>
    </xf>
    <xf numFmtId="0" fontId="13" fillId="11" borderId="2" applyNumberFormat="0" applyAlignment="0" applyProtection="0">
      <alignment vertical="center"/>
    </xf>
    <xf numFmtId="0" fontId="14" fillId="0" borderId="3" applyNumberFormat="0" applyFill="0" applyAlignment="0" applyProtection="0">
      <alignment vertical="center"/>
    </xf>
    <xf numFmtId="0" fontId="3" fillId="4" borderId="4" applyNumberFormat="0" applyFont="0" applyAlignment="0" applyProtection="0">
      <alignment vertical="center"/>
    </xf>
    <xf numFmtId="0" fontId="15" fillId="0" borderId="0" applyNumberFormat="0" applyFill="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7" borderId="2" applyNumberFormat="0" applyAlignment="0" applyProtection="0">
      <alignment vertical="center"/>
    </xf>
    <xf numFmtId="0" fontId="21" fillId="11" borderId="8" applyNumberFormat="0" applyAlignment="0" applyProtection="0">
      <alignment vertical="center"/>
    </xf>
    <xf numFmtId="0" fontId="22" fillId="16" borderId="9" applyNumberFormat="0" applyAlignment="0" applyProtection="0">
      <alignment vertical="center"/>
    </xf>
    <xf numFmtId="0" fontId="23" fillId="17" borderId="0" applyNumberFormat="0" applyBorder="0" applyAlignment="0" applyProtection="0">
      <alignment vertical="center"/>
    </xf>
    <xf numFmtId="0" fontId="14" fillId="0" borderId="0" applyNumberFormat="0" applyFill="0" applyBorder="0" applyAlignment="0" applyProtection="0">
      <alignment vertical="center"/>
    </xf>
    <xf numFmtId="0" fontId="1" fillId="0" borderId="0"/>
  </cellStyleXfs>
  <cellXfs count="295">
    <xf numFmtId="0" fontId="0" fillId="0" borderId="0" xfId="0">
      <alignment vertical="center"/>
    </xf>
    <xf numFmtId="0" fontId="6"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Fill="1" applyBorder="1" applyAlignment="1">
      <alignment horizontal="center" vertical="center" wrapText="1"/>
    </xf>
    <xf numFmtId="0" fontId="6" fillId="0" borderId="10" xfId="0" applyFont="1" applyBorder="1" applyAlignment="1">
      <alignment vertical="center" wrapText="1"/>
    </xf>
    <xf numFmtId="0" fontId="27"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lignment vertical="center"/>
    </xf>
    <xf numFmtId="0" fontId="7" fillId="0" borderId="0" xfId="0" applyFont="1" applyAlignment="1">
      <alignment horizontal="right" vertical="center"/>
    </xf>
    <xf numFmtId="0" fontId="7" fillId="24" borderId="0" xfId="0" applyFont="1" applyFill="1" applyAlignment="1"/>
    <xf numFmtId="0" fontId="7" fillId="24" borderId="0" xfId="0" applyFont="1" applyFill="1" applyBorder="1" applyAlignment="1">
      <alignment horizontal="centerContinuous"/>
    </xf>
    <xf numFmtId="0" fontId="7" fillId="24" borderId="0" xfId="0" applyFont="1" applyFill="1" applyBorder="1" applyAlignment="1"/>
    <xf numFmtId="0" fontId="7" fillId="24" borderId="0" xfId="0" applyFont="1" applyFill="1" applyBorder="1" applyAlignment="1">
      <alignment horizontal="left"/>
    </xf>
    <xf numFmtId="0" fontId="7" fillId="24" borderId="22" xfId="0" applyFont="1" applyFill="1" applyBorder="1" applyAlignment="1">
      <alignment horizontal="center"/>
    </xf>
    <xf numFmtId="41" fontId="7" fillId="24" borderId="0" xfId="20" applyFont="1" applyFill="1" applyBorder="1" applyAlignment="1">
      <alignment horizontal="center"/>
    </xf>
    <xf numFmtId="0" fontId="7" fillId="24" borderId="29" xfId="0" applyFont="1" applyFill="1" applyBorder="1" applyAlignment="1">
      <alignment horizontal="center"/>
    </xf>
    <xf numFmtId="179" fontId="7" fillId="25" borderId="0" xfId="0" applyNumberFormat="1" applyFont="1" applyFill="1">
      <alignment vertical="center"/>
    </xf>
    <xf numFmtId="41" fontId="7" fillId="24" borderId="26" xfId="20" applyFont="1" applyFill="1" applyBorder="1" applyAlignment="1">
      <alignment horizontal="center"/>
    </xf>
    <xf numFmtId="0" fontId="7" fillId="24" borderId="26" xfId="0" applyFont="1" applyFill="1" applyBorder="1" applyAlignment="1">
      <alignment horizontal="center"/>
    </xf>
    <xf numFmtId="41" fontId="7" fillId="24" borderId="29" xfId="20" applyFont="1" applyFill="1" applyBorder="1" applyAlignment="1">
      <alignment horizontal="center"/>
    </xf>
    <xf numFmtId="0" fontId="7" fillId="24" borderId="30" xfId="0" applyFont="1" applyFill="1" applyBorder="1" applyAlignment="1">
      <alignment horizontal="center"/>
    </xf>
    <xf numFmtId="41" fontId="7" fillId="24" borderId="31" xfId="20" applyFont="1" applyFill="1" applyBorder="1" applyAlignment="1">
      <alignment horizontal="center"/>
    </xf>
    <xf numFmtId="0" fontId="28" fillId="24" borderId="0" xfId="0" applyFont="1" applyFill="1" applyAlignment="1"/>
    <xf numFmtId="0" fontId="28" fillId="24" borderId="0" xfId="0" applyFont="1" applyFill="1" applyAlignment="1">
      <alignment horizontal="left"/>
    </xf>
    <xf numFmtId="0" fontId="29" fillId="0" borderId="0" xfId="19" applyFont="1" applyAlignment="1">
      <alignment horizontal="center" wrapText="1"/>
    </xf>
    <xf numFmtId="0" fontId="29" fillId="0" borderId="0" xfId="0" applyFont="1" applyAlignment="1">
      <alignment horizontal="center" vertical="center" wrapText="1"/>
    </xf>
    <xf numFmtId="0" fontId="7" fillId="0" borderId="0" xfId="0" applyFont="1" applyBorder="1">
      <alignment vertical="center"/>
    </xf>
    <xf numFmtId="0" fontId="30" fillId="0" borderId="0" xfId="19" applyFont="1" applyAlignment="1">
      <alignment horizontal="center" vertical="center"/>
    </xf>
    <xf numFmtId="10" fontId="29" fillId="0" borderId="0" xfId="0" applyNumberFormat="1" applyFont="1" applyAlignment="1">
      <alignment horizontal="center" vertical="center"/>
    </xf>
    <xf numFmtId="0" fontId="29" fillId="0" borderId="0" xfId="19" applyFont="1" applyAlignment="1">
      <alignment horizontal="center" vertical="center"/>
    </xf>
    <xf numFmtId="0" fontId="31" fillId="0" borderId="0" xfId="0" applyFont="1">
      <alignment vertical="center"/>
    </xf>
    <xf numFmtId="0" fontId="7" fillId="22" borderId="13" xfId="0" applyFont="1" applyFill="1" applyBorder="1" applyAlignment="1">
      <alignment horizontal="center" vertical="center"/>
    </xf>
    <xf numFmtId="0" fontId="5"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20" borderId="11" xfId="0" applyFont="1" applyFill="1" applyBorder="1" applyAlignment="1">
      <alignment horizontal="center" vertical="center" wrapText="1"/>
    </xf>
    <xf numFmtId="0" fontId="5" fillId="20" borderId="21" xfId="0" applyFont="1" applyFill="1" applyBorder="1" applyAlignment="1">
      <alignment horizontal="center" vertical="center" wrapText="1"/>
    </xf>
    <xf numFmtId="176" fontId="34" fillId="23" borderId="19" xfId="0" applyNumberFormat="1" applyFont="1" applyFill="1" applyBorder="1" applyProtection="1">
      <alignment vertical="center"/>
      <protection locked="0"/>
    </xf>
    <xf numFmtId="178" fontId="34" fillId="23" borderId="12" xfId="0" applyNumberFormat="1" applyFont="1" applyFill="1" applyBorder="1" applyAlignment="1" applyProtection="1">
      <alignment horizontal="center" vertical="center"/>
      <protection locked="0"/>
    </xf>
    <xf numFmtId="178" fontId="7" fillId="23" borderId="12" xfId="0" applyNumberFormat="1" applyFont="1" applyFill="1" applyBorder="1" applyAlignment="1" applyProtection="1">
      <alignment horizontal="center" vertical="center"/>
      <protection locked="0"/>
    </xf>
    <xf numFmtId="177" fontId="34" fillId="23" borderId="20" xfId="0" applyNumberFormat="1" applyFont="1" applyFill="1" applyBorder="1" applyAlignment="1" applyProtection="1">
      <alignment horizontal="center" vertical="center"/>
      <protection locked="0"/>
    </xf>
    <xf numFmtId="176" fontId="7" fillId="20" borderId="12" xfId="0" applyNumberFormat="1" applyFont="1" applyFill="1" applyBorder="1">
      <alignment vertical="center"/>
    </xf>
    <xf numFmtId="176" fontId="7" fillId="20" borderId="20" xfId="0" applyNumberFormat="1" applyFont="1" applyFill="1" applyBorder="1">
      <alignment vertical="center"/>
    </xf>
    <xf numFmtId="176" fontId="5" fillId="0" borderId="0" xfId="0" applyNumberFormat="1" applyFont="1" applyBorder="1">
      <alignment vertical="center"/>
    </xf>
    <xf numFmtId="176" fontId="7" fillId="0" borderId="0" xfId="0" applyNumberFormat="1" applyFont="1" applyBorder="1">
      <alignment vertical="center"/>
    </xf>
    <xf numFmtId="0" fontId="7" fillId="21" borderId="13" xfId="0" applyFont="1" applyFill="1" applyBorder="1" applyAlignment="1">
      <alignment horizontal="center" vertical="center"/>
    </xf>
    <xf numFmtId="0" fontId="7" fillId="18" borderId="11" xfId="0" applyFont="1" applyFill="1" applyBorder="1" applyAlignment="1">
      <alignment horizontal="center" vertical="center"/>
    </xf>
    <xf numFmtId="0" fontId="7" fillId="18" borderId="11" xfId="0" applyFont="1" applyFill="1" applyBorder="1" applyAlignment="1">
      <alignment horizontal="center" vertical="center" wrapText="1"/>
    </xf>
    <xf numFmtId="0" fontId="7" fillId="19" borderId="21" xfId="0" applyFont="1" applyFill="1" applyBorder="1" applyAlignment="1">
      <alignment horizontal="center" vertical="center" wrapText="1"/>
    </xf>
    <xf numFmtId="176" fontId="7" fillId="21" borderId="19" xfId="0" applyNumberFormat="1" applyFont="1" applyFill="1" applyBorder="1" applyAlignment="1">
      <alignment horizontal="center" vertical="center"/>
    </xf>
    <xf numFmtId="176" fontId="7" fillId="18" borderId="12" xfId="0" applyNumberFormat="1" applyFont="1" applyFill="1" applyBorder="1" applyAlignment="1">
      <alignment horizontal="center" vertical="center"/>
    </xf>
    <xf numFmtId="176" fontId="7" fillId="19" borderId="20" xfId="0" applyNumberFormat="1" applyFont="1" applyFill="1" applyBorder="1" applyAlignment="1">
      <alignment horizontal="center" vertical="center"/>
    </xf>
    <xf numFmtId="0" fontId="7" fillId="24" borderId="23" xfId="0" applyFont="1" applyFill="1" applyBorder="1" applyAlignment="1">
      <alignment horizontal="center"/>
    </xf>
    <xf numFmtId="0" fontId="7" fillId="24" borderId="45" xfId="0" applyFont="1" applyFill="1" applyBorder="1" applyAlignment="1">
      <alignment horizontal="center"/>
    </xf>
    <xf numFmtId="0" fontId="5" fillId="0" borderId="21" xfId="0" applyFont="1" applyFill="1" applyBorder="1" applyAlignment="1">
      <alignment horizontal="center" vertical="center" wrapText="1"/>
    </xf>
    <xf numFmtId="177" fontId="7" fillId="0" borderId="0" xfId="0" applyNumberFormat="1" applyFont="1">
      <alignment vertical="center"/>
    </xf>
    <xf numFmtId="178" fontId="7" fillId="0" borderId="0" xfId="0" applyNumberFormat="1" applyFont="1">
      <alignment vertical="center"/>
    </xf>
    <xf numFmtId="0" fontId="7" fillId="18" borderId="27" xfId="0" applyFont="1" applyFill="1" applyBorder="1" applyAlignment="1">
      <alignment horizontal="center" vertical="center"/>
    </xf>
    <xf numFmtId="0" fontId="7" fillId="18" borderId="27" xfId="0" applyFont="1" applyFill="1" applyBorder="1" applyAlignment="1">
      <alignment horizontal="center" vertical="center" wrapText="1"/>
    </xf>
    <xf numFmtId="0" fontId="7" fillId="26" borderId="0" xfId="0" applyFont="1" applyFill="1" applyBorder="1">
      <alignment vertical="center"/>
    </xf>
    <xf numFmtId="0" fontId="7" fillId="26" borderId="0" xfId="0" applyFont="1" applyFill="1">
      <alignment vertical="center"/>
    </xf>
    <xf numFmtId="0" fontId="32" fillId="26" borderId="0" xfId="0" applyFont="1" applyFill="1">
      <alignment vertical="center"/>
    </xf>
    <xf numFmtId="0" fontId="29" fillId="26" borderId="0" xfId="19" applyFont="1" applyFill="1" applyAlignment="1">
      <alignment horizontal="center" wrapText="1"/>
    </xf>
    <xf numFmtId="0" fontId="29" fillId="26" borderId="0" xfId="19" applyFont="1" applyFill="1" applyBorder="1" applyAlignment="1">
      <alignment horizontal="center" vertical="center"/>
    </xf>
    <xf numFmtId="9" fontId="32" fillId="26" borderId="0" xfId="0" applyNumberFormat="1" applyFont="1" applyFill="1">
      <alignment vertical="center"/>
    </xf>
    <xf numFmtId="0" fontId="7" fillId="0" borderId="18" xfId="0" applyFont="1" applyBorder="1" applyAlignment="1">
      <alignment horizontal="center" vertical="center" wrapText="1"/>
    </xf>
    <xf numFmtId="0" fontId="7" fillId="0" borderId="10" xfId="0" applyFont="1" applyBorder="1">
      <alignment vertical="center"/>
    </xf>
    <xf numFmtId="3" fontId="7" fillId="0" borderId="10" xfId="0" applyNumberFormat="1" applyFont="1" applyBorder="1">
      <alignment vertical="center"/>
    </xf>
    <xf numFmtId="3" fontId="7" fillId="0" borderId="10" xfId="0" applyNumberFormat="1" applyFont="1" applyBorder="1" applyAlignment="1">
      <alignment horizontal="center" vertical="center"/>
    </xf>
    <xf numFmtId="3" fontId="7" fillId="0" borderId="48" xfId="0" applyNumberFormat="1" applyFont="1" applyBorder="1">
      <alignment vertical="center"/>
    </xf>
    <xf numFmtId="3" fontId="7" fillId="0" borderId="23" xfId="0" applyNumberFormat="1" applyFont="1" applyBorder="1" applyAlignment="1">
      <alignment horizontal="center" vertical="center"/>
    </xf>
    <xf numFmtId="0" fontId="6" fillId="0" borderId="27" xfId="0" applyFont="1" applyBorder="1" applyAlignment="1">
      <alignment vertical="center" textRotation="255" wrapText="1"/>
    </xf>
    <xf numFmtId="3" fontId="27" fillId="0" borderId="10" xfId="0" applyNumberFormat="1" applyFont="1" applyBorder="1" applyAlignment="1">
      <alignment horizontal="center" vertical="center" wrapText="1"/>
    </xf>
    <xf numFmtId="0" fontId="7" fillId="0" borderId="14" xfId="0" applyFont="1" applyBorder="1" applyAlignment="1">
      <alignment horizontal="right" vertical="center" wrapText="1"/>
    </xf>
    <xf numFmtId="0" fontId="7" fillId="0" borderId="18" xfId="0" applyFont="1" applyBorder="1" applyAlignment="1">
      <alignment horizontal="right" vertical="center" wrapText="1"/>
    </xf>
    <xf numFmtId="0" fontId="7" fillId="0" borderId="52" xfId="0" applyFont="1" applyBorder="1" applyAlignment="1">
      <alignment horizontal="center" vertical="center" wrapText="1"/>
    </xf>
    <xf numFmtId="0" fontId="7" fillId="27" borderId="27" xfId="0" applyFont="1" applyFill="1" applyBorder="1" applyAlignment="1">
      <alignment horizontal="center" vertical="center" wrapText="1"/>
    </xf>
    <xf numFmtId="0" fontId="7" fillId="27" borderId="27" xfId="0" applyFont="1" applyFill="1" applyBorder="1" applyAlignment="1">
      <alignment horizontal="center" vertical="center"/>
    </xf>
    <xf numFmtId="176" fontId="7" fillId="27" borderId="12" xfId="0" applyNumberFormat="1" applyFont="1" applyFill="1" applyBorder="1" applyAlignment="1">
      <alignment horizontal="center" vertical="center"/>
    </xf>
    <xf numFmtId="0" fontId="7" fillId="27" borderId="11" xfId="0" applyFont="1" applyFill="1" applyBorder="1" applyAlignment="1">
      <alignment horizontal="center" vertical="center"/>
    </xf>
    <xf numFmtId="0" fontId="7" fillId="27" borderId="11" xfId="0" applyFont="1" applyFill="1" applyBorder="1" applyAlignment="1">
      <alignment horizontal="center" vertical="center" wrapText="1"/>
    </xf>
    <xf numFmtId="0" fontId="7" fillId="0" borderId="18" xfId="0" applyFont="1" applyBorder="1" applyAlignment="1">
      <alignment horizontal="center" vertical="center" wrapText="1"/>
    </xf>
    <xf numFmtId="0" fontId="6" fillId="0" borderId="10" xfId="0" applyFont="1" applyBorder="1" applyAlignment="1">
      <alignment horizontal="center" vertical="center"/>
    </xf>
    <xf numFmtId="0" fontId="46" fillId="24" borderId="0" xfId="47" applyFont="1" applyFill="1"/>
    <xf numFmtId="0" fontId="47" fillId="24" borderId="0" xfId="47" applyFont="1" applyFill="1" applyAlignment="1">
      <alignment vertical="top" wrapText="1"/>
    </xf>
    <xf numFmtId="0" fontId="48" fillId="24" borderId="0" xfId="47" applyFont="1" applyFill="1"/>
    <xf numFmtId="0" fontId="46" fillId="24" borderId="0" xfId="47" applyFont="1" applyFill="1" applyAlignment="1">
      <alignment wrapText="1"/>
    </xf>
    <xf numFmtId="0" fontId="49" fillId="24" borderId="0" xfId="47" applyFont="1" applyFill="1"/>
    <xf numFmtId="0" fontId="46" fillId="0" borderId="0" xfId="47" applyFont="1" applyAlignment="1">
      <alignment horizontal="right"/>
    </xf>
    <xf numFmtId="0" fontId="51" fillId="24" borderId="24" xfId="47" applyFont="1" applyFill="1" applyBorder="1" applyAlignment="1">
      <alignment horizontal="center"/>
    </xf>
    <xf numFmtId="0" fontId="51" fillId="24" borderId="44" xfId="47" applyFont="1" applyFill="1" applyBorder="1" applyAlignment="1">
      <alignment horizontal="center"/>
    </xf>
    <xf numFmtId="0" fontId="46" fillId="24" borderId="0" xfId="47" applyFont="1" applyFill="1" applyBorder="1" applyAlignment="1">
      <alignment horizontal="center"/>
    </xf>
    <xf numFmtId="0" fontId="46" fillId="24" borderId="54" xfId="47" applyFont="1" applyFill="1" applyBorder="1" applyAlignment="1">
      <alignment horizontal="center"/>
    </xf>
    <xf numFmtId="0" fontId="46" fillId="24" borderId="44" xfId="47" applyFont="1" applyFill="1" applyBorder="1" applyAlignment="1">
      <alignment horizontal="center"/>
    </xf>
    <xf numFmtId="0" fontId="46" fillId="24" borderId="22" xfId="47" applyFont="1" applyFill="1" applyBorder="1" applyAlignment="1">
      <alignment horizontal="center"/>
    </xf>
    <xf numFmtId="0" fontId="46" fillId="24" borderId="55" xfId="47" applyFont="1" applyFill="1" applyBorder="1" applyAlignment="1">
      <alignment horizontal="center"/>
    </xf>
    <xf numFmtId="0" fontId="46" fillId="24" borderId="56" xfId="47" applyFont="1" applyFill="1" applyBorder="1" applyAlignment="1">
      <alignment horizontal="center"/>
    </xf>
    <xf numFmtId="0" fontId="46" fillId="24" borderId="27" xfId="47" applyFont="1" applyFill="1" applyBorder="1" applyAlignment="1">
      <alignment horizontal="center"/>
    </xf>
    <xf numFmtId="0" fontId="46" fillId="24" borderId="25" xfId="47" applyFont="1" applyFill="1" applyBorder="1" applyAlignment="1">
      <alignment horizontal="center"/>
    </xf>
    <xf numFmtId="0" fontId="51" fillId="24" borderId="42" xfId="47" applyFont="1" applyFill="1" applyBorder="1" applyAlignment="1">
      <alignment horizontal="center"/>
    </xf>
    <xf numFmtId="0" fontId="51" fillId="24" borderId="23" xfId="47" applyFont="1" applyFill="1" applyBorder="1" applyAlignment="1">
      <alignment horizontal="center"/>
    </xf>
    <xf numFmtId="0" fontId="46" fillId="24" borderId="26" xfId="47" applyFont="1" applyFill="1" applyBorder="1" applyAlignment="1">
      <alignment horizontal="center"/>
    </xf>
    <xf numFmtId="0" fontId="46" fillId="24" borderId="29" xfId="47" applyFont="1" applyFill="1" applyBorder="1" applyAlignment="1">
      <alignment horizontal="center"/>
    </xf>
    <xf numFmtId="0" fontId="46" fillId="24" borderId="28" xfId="47" applyFont="1" applyFill="1" applyBorder="1" applyAlignment="1">
      <alignment horizontal="center"/>
    </xf>
    <xf numFmtId="0" fontId="46" fillId="24" borderId="23" xfId="47" applyFont="1" applyFill="1" applyBorder="1" applyAlignment="1">
      <alignment horizontal="center"/>
    </xf>
    <xf numFmtId="0" fontId="7" fillId="24" borderId="10" xfId="0" applyFont="1" applyFill="1" applyBorder="1" applyAlignment="1">
      <alignment horizontal="center"/>
    </xf>
    <xf numFmtId="0" fontId="7" fillId="0" borderId="58" xfId="0" applyFont="1" applyBorder="1" applyAlignment="1">
      <alignment vertical="center"/>
    </xf>
    <xf numFmtId="176" fontId="7" fillId="18" borderId="59" xfId="0" applyNumberFormat="1" applyFont="1" applyFill="1" applyBorder="1" applyAlignment="1">
      <alignment horizontal="center" vertical="center"/>
    </xf>
    <xf numFmtId="176" fontId="7" fillId="24" borderId="16" xfId="0" applyNumberFormat="1" applyFont="1" applyFill="1" applyBorder="1" applyAlignment="1">
      <alignment horizontal="center" vertical="center"/>
    </xf>
    <xf numFmtId="0" fontId="7" fillId="24" borderId="0" xfId="0" applyFont="1" applyFill="1" applyBorder="1" applyAlignment="1">
      <alignment horizontal="center" vertical="center" wrapText="1"/>
    </xf>
    <xf numFmtId="0" fontId="7" fillId="18" borderId="13" xfId="0" applyFont="1" applyFill="1" applyBorder="1" applyAlignment="1">
      <alignment horizontal="center" vertical="center"/>
    </xf>
    <xf numFmtId="0" fontId="7" fillId="24" borderId="60" xfId="0" applyFont="1" applyFill="1" applyBorder="1" applyAlignment="1">
      <alignment horizontal="center" vertical="center" wrapText="1"/>
    </xf>
    <xf numFmtId="176" fontId="7" fillId="24" borderId="60" xfId="0" applyNumberFormat="1" applyFont="1" applyFill="1" applyBorder="1" applyAlignment="1">
      <alignment horizontal="center" vertical="center"/>
    </xf>
    <xf numFmtId="0" fontId="7" fillId="19" borderId="37" xfId="0" applyFont="1" applyFill="1" applyBorder="1" applyAlignment="1">
      <alignment horizontal="center" vertical="center" wrapText="1"/>
    </xf>
    <xf numFmtId="176" fontId="7" fillId="19" borderId="61" xfId="0" applyNumberFormat="1" applyFont="1" applyFill="1" applyBorder="1" applyAlignment="1">
      <alignment horizontal="center" vertical="center"/>
    </xf>
    <xf numFmtId="0" fontId="7" fillId="27" borderId="47" xfId="0" applyFont="1" applyFill="1" applyBorder="1" applyAlignment="1">
      <alignment horizontal="center" vertical="center"/>
    </xf>
    <xf numFmtId="176" fontId="7" fillId="27" borderId="59" xfId="0" applyNumberFormat="1" applyFont="1" applyFill="1" applyBorder="1" applyAlignment="1">
      <alignment horizontal="center" vertical="center"/>
    </xf>
    <xf numFmtId="0" fontId="7" fillId="24" borderId="16" xfId="0" applyFont="1" applyFill="1" applyBorder="1" applyAlignment="1">
      <alignment horizontal="center" vertical="center" wrapText="1"/>
    </xf>
    <xf numFmtId="176" fontId="35" fillId="0" borderId="0" xfId="0" applyNumberFormat="1" applyFont="1" applyBorder="1" applyAlignment="1">
      <alignment horizontal="left" vertical="center"/>
    </xf>
    <xf numFmtId="0" fontId="53" fillId="0" borderId="0" xfId="49" applyFill="1" applyBorder="1" applyAlignment="1">
      <alignment horizontal="left" vertical="top"/>
    </xf>
    <xf numFmtId="0" fontId="7" fillId="0" borderId="62" xfId="49" applyFont="1" applyFill="1" applyBorder="1" applyAlignment="1">
      <alignment horizontal="center" vertical="center" wrapText="1"/>
    </xf>
    <xf numFmtId="0" fontId="7" fillId="0" borderId="10" xfId="50" applyFont="1" applyBorder="1">
      <alignment vertical="center"/>
    </xf>
    <xf numFmtId="3" fontId="7" fillId="0" borderId="10" xfId="50" applyNumberFormat="1" applyFont="1" applyBorder="1">
      <alignment vertical="center"/>
    </xf>
    <xf numFmtId="0" fontId="5" fillId="20" borderId="65" xfId="0" applyFont="1" applyFill="1" applyBorder="1" applyAlignment="1">
      <alignment horizontal="center" vertical="center" wrapText="1"/>
    </xf>
    <xf numFmtId="176" fontId="7" fillId="20" borderId="66" xfId="0" applyNumberFormat="1" applyFont="1" applyFill="1" applyBorder="1">
      <alignment vertical="center"/>
    </xf>
    <xf numFmtId="0" fontId="5" fillId="24" borderId="48" xfId="47" applyFont="1" applyFill="1" applyBorder="1" applyAlignment="1">
      <alignment horizontal="center" vertical="center"/>
    </xf>
    <xf numFmtId="0" fontId="5" fillId="24" borderId="10" xfId="47" applyFont="1" applyFill="1" applyBorder="1" applyAlignment="1">
      <alignment horizontal="center" vertical="center"/>
    </xf>
    <xf numFmtId="0" fontId="7" fillId="24" borderId="44" xfId="0" applyFont="1" applyFill="1" applyBorder="1" applyAlignment="1">
      <alignment horizontal="center"/>
    </xf>
    <xf numFmtId="41" fontId="7" fillId="24" borderId="67" xfId="20" applyFont="1" applyFill="1" applyBorder="1" applyAlignment="1">
      <alignment horizontal="center"/>
    </xf>
    <xf numFmtId="0" fontId="7" fillId="24" borderId="12" xfId="0" applyFont="1" applyFill="1" applyBorder="1" applyAlignment="1">
      <alignment horizontal="center"/>
    </xf>
    <xf numFmtId="0" fontId="7" fillId="24" borderId="27" xfId="0" applyFont="1" applyFill="1" applyBorder="1" applyAlignment="1">
      <alignment horizontal="center"/>
    </xf>
    <xf numFmtId="3" fontId="7" fillId="0" borderId="10" xfId="0" applyNumberFormat="1" applyFont="1" applyBorder="1" applyAlignment="1">
      <alignment horizontal="center" vertical="center" wrapText="1"/>
    </xf>
    <xf numFmtId="0" fontId="7" fillId="0" borderId="68" xfId="49" applyFont="1" applyFill="1" applyBorder="1" applyAlignment="1">
      <alignment horizontal="center" vertical="center" wrapText="1"/>
    </xf>
    <xf numFmtId="0" fontId="7" fillId="0" borderId="23" xfId="50" applyFont="1" applyBorder="1">
      <alignment vertical="center"/>
    </xf>
    <xf numFmtId="3" fontId="7" fillId="0" borderId="23" xfId="50" applyNumberFormat="1" applyFont="1" applyBorder="1">
      <alignment vertical="center"/>
    </xf>
    <xf numFmtId="0" fontId="0" fillId="0" borderId="0" xfId="93" applyFont="1"/>
    <xf numFmtId="0" fontId="37" fillId="0" borderId="0" xfId="93" applyFont="1"/>
    <xf numFmtId="0" fontId="36" fillId="0" borderId="0" xfId="93" applyFont="1"/>
    <xf numFmtId="0" fontId="38" fillId="0" borderId="10" xfId="93" applyFont="1" applyBorder="1" applyAlignment="1">
      <alignment horizontal="distributed"/>
    </xf>
    <xf numFmtId="0" fontId="38" fillId="0" borderId="48" xfId="93" applyFont="1" applyBorder="1" applyAlignment="1">
      <alignment horizontal="distributed"/>
    </xf>
    <xf numFmtId="0" fontId="38" fillId="0" borderId="41" xfId="93" applyFont="1" applyBorder="1" applyAlignment="1">
      <alignment horizontal="distributed"/>
    </xf>
    <xf numFmtId="0" fontId="39" fillId="0" borderId="49" xfId="93" applyFont="1" applyBorder="1" applyAlignment="1">
      <alignment horizontal="center" vertical="center"/>
    </xf>
    <xf numFmtId="176" fontId="39" fillId="0" borderId="10" xfId="93" applyNumberFormat="1" applyFont="1" applyBorder="1" applyAlignment="1">
      <alignment vertical="center"/>
    </xf>
    <xf numFmtId="176" fontId="39" fillId="0" borderId="48" xfId="93" applyNumberFormat="1" applyFont="1" applyBorder="1" applyAlignment="1">
      <alignment vertical="center"/>
    </xf>
    <xf numFmtId="176" fontId="39" fillId="0" borderId="41" xfId="93" applyNumberFormat="1" applyFont="1" applyBorder="1" applyAlignment="1">
      <alignment vertical="center"/>
    </xf>
    <xf numFmtId="0" fontId="40" fillId="0" borderId="0" xfId="93" applyFont="1"/>
    <xf numFmtId="0" fontId="39" fillId="0" borderId="28" xfId="93" applyFont="1" applyBorder="1" applyAlignment="1">
      <alignment horizontal="center" vertical="center"/>
    </xf>
    <xf numFmtId="176" fontId="39" fillId="0" borderId="12" xfId="93" applyNumberFormat="1" applyFont="1" applyBorder="1" applyAlignment="1">
      <alignment vertical="center"/>
    </xf>
    <xf numFmtId="176" fontId="39" fillId="0" borderId="20" xfId="93" applyNumberFormat="1" applyFont="1" applyBorder="1" applyAlignment="1">
      <alignment vertical="center"/>
    </xf>
    <xf numFmtId="0" fontId="38" fillId="0" borderId="0" xfId="93" applyFont="1" applyBorder="1" applyAlignment="1">
      <alignment vertical="center"/>
    </xf>
    <xf numFmtId="0" fontId="38" fillId="0" borderId="10" xfId="93" applyFont="1" applyBorder="1" applyAlignment="1">
      <alignment horizontal="distributed" vertical="center"/>
    </xf>
    <xf numFmtId="0" fontId="39" fillId="0" borderId="19" xfId="93" applyFont="1" applyBorder="1" applyAlignment="1">
      <alignment horizontal="center" vertical="center"/>
    </xf>
    <xf numFmtId="0" fontId="41" fillId="0" borderId="32" xfId="93" applyFont="1" applyBorder="1" applyAlignment="1"/>
    <xf numFmtId="0" fontId="42" fillId="0" borderId="0" xfId="93" applyFont="1" applyAlignment="1"/>
    <xf numFmtId="0" fontId="42" fillId="0" borderId="0" xfId="93" applyFont="1" applyAlignment="1">
      <alignment vertical="center"/>
    </xf>
    <xf numFmtId="0" fontId="41" fillId="0" borderId="0" xfId="93" applyFont="1" applyAlignment="1"/>
    <xf numFmtId="0" fontId="41" fillId="0" borderId="0" xfId="93" applyFont="1" applyAlignment="1">
      <alignment horizontal="left" vertical="center"/>
    </xf>
    <xf numFmtId="0" fontId="7" fillId="0" borderId="18" xfId="0" applyFont="1" applyBorder="1" applyAlignment="1">
      <alignment horizontal="center" vertical="center" wrapText="1"/>
    </xf>
    <xf numFmtId="0" fontId="5" fillId="18" borderId="27" xfId="0" applyFont="1" applyFill="1" applyBorder="1" applyAlignment="1">
      <alignment horizontal="center" vertical="center" wrapText="1"/>
    </xf>
    <xf numFmtId="0" fontId="5" fillId="27" borderId="27" xfId="0" applyFont="1" applyFill="1" applyBorder="1" applyAlignment="1">
      <alignment horizontal="center" vertical="center" wrapText="1"/>
    </xf>
    <xf numFmtId="0" fontId="57" fillId="0" borderId="0" xfId="93" applyFont="1"/>
    <xf numFmtId="10" fontId="58" fillId="0" borderId="0" xfId="93" applyNumberFormat="1" applyFont="1"/>
    <xf numFmtId="0" fontId="49" fillId="24" borderId="0" xfId="47" applyFont="1" applyFill="1" applyAlignment="1">
      <alignment vertical="center"/>
    </xf>
    <xf numFmtId="0" fontId="47" fillId="24" borderId="0" xfId="47" applyFont="1" applyFill="1" applyAlignment="1">
      <alignment vertical="center" wrapText="1"/>
    </xf>
    <xf numFmtId="0" fontId="46" fillId="24" borderId="0" xfId="47" applyFont="1" applyFill="1" applyAlignment="1">
      <alignment vertical="center"/>
    </xf>
    <xf numFmtId="179" fontId="46" fillId="24" borderId="0" xfId="48" applyFont="1" applyFill="1" applyBorder="1" applyAlignment="1">
      <alignment vertical="center"/>
    </xf>
    <xf numFmtId="179" fontId="46" fillId="24" borderId="26" xfId="48" applyFont="1" applyFill="1" applyBorder="1" applyAlignment="1">
      <alignment vertical="center"/>
    </xf>
    <xf numFmtId="179" fontId="46" fillId="24" borderId="29" xfId="48" applyFont="1" applyFill="1" applyBorder="1" applyAlignment="1">
      <alignment vertical="center"/>
    </xf>
    <xf numFmtId="179" fontId="46" fillId="24" borderId="23" xfId="48" applyFont="1" applyFill="1" applyBorder="1" applyAlignment="1">
      <alignment vertical="center"/>
    </xf>
    <xf numFmtId="179" fontId="46" fillId="24" borderId="44" xfId="48" applyFont="1" applyFill="1" applyBorder="1" applyAlignment="1">
      <alignment vertical="center"/>
    </xf>
    <xf numFmtId="0" fontId="7" fillId="24" borderId="25" xfId="0" applyFont="1" applyFill="1" applyBorder="1" applyAlignment="1">
      <alignment horizontal="center"/>
    </xf>
    <xf numFmtId="0" fontId="46" fillId="24" borderId="28" xfId="0" applyFont="1" applyFill="1" applyBorder="1" applyAlignment="1">
      <alignment horizontal="center"/>
    </xf>
    <xf numFmtId="179" fontId="46" fillId="24" borderId="23" xfId="48" applyFont="1" applyFill="1" applyBorder="1" applyAlignment="1">
      <alignment horizontal="center"/>
    </xf>
    <xf numFmtId="0" fontId="46" fillId="24" borderId="23" xfId="0" applyFont="1" applyFill="1" applyBorder="1" applyAlignment="1">
      <alignment horizontal="center"/>
    </xf>
    <xf numFmtId="0" fontId="51" fillId="24" borderId="23" xfId="0" applyFont="1" applyFill="1" applyBorder="1" applyAlignment="1">
      <alignment horizontal="center"/>
    </xf>
    <xf numFmtId="0" fontId="51" fillId="24" borderId="42" xfId="0" applyFont="1" applyFill="1" applyBorder="1" applyAlignment="1">
      <alignment horizontal="center"/>
    </xf>
    <xf numFmtId="0" fontId="46" fillId="24" borderId="22" xfId="0" applyFont="1" applyFill="1" applyBorder="1" applyAlignment="1">
      <alignment horizontal="center"/>
    </xf>
    <xf numFmtId="179" fontId="46" fillId="24" borderId="44" xfId="48" applyFont="1" applyFill="1" applyBorder="1" applyAlignment="1">
      <alignment horizontal="center"/>
    </xf>
    <xf numFmtId="0" fontId="46" fillId="24" borderId="44" xfId="0" applyFont="1" applyFill="1" applyBorder="1" applyAlignment="1">
      <alignment horizontal="center"/>
    </xf>
    <xf numFmtId="0" fontId="51" fillId="24" borderId="44" xfId="0" applyFont="1" applyFill="1" applyBorder="1" applyAlignment="1">
      <alignment horizontal="center"/>
    </xf>
    <xf numFmtId="0" fontId="51" fillId="24" borderId="24" xfId="0" applyFont="1" applyFill="1" applyBorder="1" applyAlignment="1">
      <alignment horizontal="center"/>
    </xf>
    <xf numFmtId="0" fontId="46" fillId="24" borderId="25" xfId="0" applyFont="1" applyFill="1" applyBorder="1" applyAlignment="1">
      <alignment horizontal="center"/>
    </xf>
    <xf numFmtId="179" fontId="46" fillId="24" borderId="27" xfId="48" applyFont="1" applyFill="1" applyBorder="1" applyAlignment="1">
      <alignment horizontal="center"/>
    </xf>
    <xf numFmtId="0" fontId="46" fillId="24" borderId="27" xfId="0" applyFont="1" applyFill="1" applyBorder="1" applyAlignment="1">
      <alignment horizontal="center"/>
    </xf>
    <xf numFmtId="0" fontId="51" fillId="24" borderId="27" xfId="0" applyFont="1" applyFill="1" applyBorder="1" applyAlignment="1">
      <alignment horizontal="center"/>
    </xf>
    <xf numFmtId="0" fontId="51" fillId="24" borderId="43" xfId="0" applyFont="1" applyFill="1" applyBorder="1" applyAlignment="1">
      <alignment horizontal="center"/>
    </xf>
    <xf numFmtId="179" fontId="46" fillId="24" borderId="45" xfId="48" applyFont="1" applyFill="1" applyBorder="1" applyAlignment="1">
      <alignment horizontal="center"/>
    </xf>
    <xf numFmtId="0" fontId="46" fillId="24" borderId="45" xfId="0" applyFont="1" applyFill="1" applyBorder="1" applyAlignment="1">
      <alignment horizontal="center"/>
    </xf>
    <xf numFmtId="0" fontId="51" fillId="24" borderId="45" xfId="0" applyFont="1" applyFill="1" applyBorder="1" applyAlignment="1">
      <alignment horizontal="center"/>
    </xf>
    <xf numFmtId="0" fontId="51" fillId="24" borderId="53" xfId="0" applyFont="1" applyFill="1" applyBorder="1" applyAlignment="1">
      <alignment horizontal="center"/>
    </xf>
    <xf numFmtId="179" fontId="46" fillId="24" borderId="27" xfId="48" applyFont="1" applyFill="1" applyBorder="1" applyAlignment="1">
      <alignment vertical="center"/>
    </xf>
    <xf numFmtId="0" fontId="51" fillId="24" borderId="27" xfId="47" applyFont="1" applyFill="1" applyBorder="1" applyAlignment="1">
      <alignment horizontal="center"/>
    </xf>
    <xf numFmtId="0" fontId="51" fillId="24" borderId="43" xfId="47" applyFont="1" applyFill="1" applyBorder="1" applyAlignment="1">
      <alignment horizontal="center"/>
    </xf>
    <xf numFmtId="41" fontId="7" fillId="24" borderId="44" xfId="20" applyFont="1" applyFill="1" applyBorder="1" applyAlignment="1">
      <alignment horizontal="center"/>
    </xf>
    <xf numFmtId="0" fontId="7" fillId="24" borderId="28" xfId="0" applyFont="1" applyFill="1" applyBorder="1" applyAlignment="1">
      <alignment horizontal="center"/>
    </xf>
    <xf numFmtId="41" fontId="7" fillId="24" borderId="27" xfId="20" applyFont="1" applyFill="1" applyBorder="1" applyAlignment="1">
      <alignment horizontal="center"/>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176" fontId="35" fillId="0" borderId="0" xfId="0" applyNumberFormat="1" applyFont="1" applyBorder="1" applyAlignment="1">
      <alignment horizontal="left" vertical="center"/>
    </xf>
    <xf numFmtId="0" fontId="7" fillId="0" borderId="33" xfId="0" applyFont="1" applyBorder="1" applyAlignment="1">
      <alignment horizontal="center" vertical="center"/>
    </xf>
    <xf numFmtId="0" fontId="0" fillId="0" borderId="34" xfId="0" applyBorder="1" applyAlignment="1">
      <alignment horizontal="center" vertical="center"/>
    </xf>
    <xf numFmtId="0" fontId="0" fillId="0" borderId="15" xfId="0" applyBorder="1" applyAlignment="1">
      <alignment horizontal="center" vertical="center"/>
    </xf>
    <xf numFmtId="0" fontId="4" fillId="0" borderId="10" xfId="0" applyFont="1" applyBorder="1" applyAlignment="1">
      <alignment horizontal="center" vertical="center" wrapText="1"/>
    </xf>
    <xf numFmtId="0" fontId="5" fillId="0" borderId="27" xfId="0" applyFont="1" applyBorder="1" applyAlignment="1">
      <alignment horizontal="left" vertical="top" wrapText="1"/>
    </xf>
    <xf numFmtId="0" fontId="5" fillId="0" borderId="40" xfId="0" applyFont="1" applyBorder="1" applyAlignment="1">
      <alignment horizontal="left" vertical="center" wrapText="1"/>
    </xf>
    <xf numFmtId="0" fontId="5" fillId="0" borderId="51" xfId="0" applyFont="1" applyBorder="1" applyAlignment="1">
      <alignment horizontal="left" vertical="center" wrapText="1"/>
    </xf>
    <xf numFmtId="0" fontId="5" fillId="0" borderId="48" xfId="0" applyFont="1" applyBorder="1" applyAlignment="1">
      <alignment horizontal="left" vertical="center" wrapText="1"/>
    </xf>
    <xf numFmtId="0" fontId="6" fillId="0" borderId="23" xfId="0" applyFont="1" applyBorder="1" applyAlignment="1">
      <alignment horizontal="center" vertical="center" wrapText="1"/>
    </xf>
    <xf numFmtId="0" fontId="6" fillId="0" borderId="44" xfId="0" applyFont="1" applyBorder="1" applyAlignment="1">
      <alignment horizontal="center" vertical="center" wrapText="1"/>
    </xf>
    <xf numFmtId="0" fontId="0" fillId="0" borderId="44" xfId="0" applyBorder="1" applyAlignment="1">
      <alignment horizontal="center" vertical="center" wrapText="1"/>
    </xf>
    <xf numFmtId="0" fontId="0" fillId="0" borderId="27" xfId="0" applyBorder="1" applyAlignment="1">
      <alignment horizontal="center" vertical="center" wrapText="1"/>
    </xf>
    <xf numFmtId="0" fontId="54" fillId="0" borderId="62" xfId="49" applyFont="1" applyFill="1" applyBorder="1" applyAlignment="1">
      <alignment horizontal="center" vertical="center"/>
    </xf>
    <xf numFmtId="0" fontId="0" fillId="0" borderId="62" xfId="0" applyBorder="1" applyAlignment="1">
      <alignment horizontal="center" vertical="center"/>
    </xf>
    <xf numFmtId="0" fontId="27" fillId="0" borderId="62" xfId="49" applyFont="1" applyFill="1" applyBorder="1" applyAlignment="1">
      <alignment vertical="top" wrapText="1"/>
    </xf>
    <xf numFmtId="0" fontId="7" fillId="0" borderId="62" xfId="0" applyFont="1" applyBorder="1" applyAlignment="1">
      <alignment vertical="top"/>
    </xf>
    <xf numFmtId="0" fontId="7" fillId="0" borderId="63" xfId="49" applyFont="1" applyFill="1" applyBorder="1" applyAlignment="1">
      <alignment horizontal="left" vertical="top" wrapText="1"/>
    </xf>
    <xf numFmtId="0" fontId="7" fillId="0" borderId="69" xfId="49" applyFont="1" applyFill="1" applyBorder="1" applyAlignment="1">
      <alignment horizontal="left" vertical="top" wrapText="1"/>
    </xf>
    <xf numFmtId="0" fontId="0" fillId="0" borderId="69" xfId="0" applyBorder="1" applyAlignment="1">
      <alignment vertical="center"/>
    </xf>
    <xf numFmtId="0" fontId="0" fillId="0" borderId="64" xfId="0" applyBorder="1" applyAlignment="1">
      <alignment vertical="center"/>
    </xf>
    <xf numFmtId="0" fontId="6" fillId="24" borderId="42" xfId="0" applyFont="1" applyFill="1" applyBorder="1" applyAlignment="1">
      <alignment horizontal="center" vertical="center" wrapText="1"/>
    </xf>
    <xf numFmtId="0" fontId="7" fillId="24" borderId="24" xfId="0" applyFont="1" applyFill="1" applyBorder="1" applyAlignment="1">
      <alignment horizontal="center" vertical="center"/>
    </xf>
    <xf numFmtId="0" fontId="7" fillId="24" borderId="43" xfId="0" applyFont="1" applyFill="1" applyBorder="1" applyAlignment="1">
      <alignment horizontal="center" vertical="center"/>
    </xf>
    <xf numFmtId="0" fontId="7" fillId="24" borderId="53" xfId="0" applyFont="1" applyFill="1" applyBorder="1" applyAlignment="1">
      <alignment horizontal="center" vertical="center"/>
    </xf>
    <xf numFmtId="0" fontId="4" fillId="24" borderId="0" xfId="0" applyFont="1" applyFill="1" applyBorder="1" applyAlignment="1">
      <alignment horizontal="center"/>
    </xf>
    <xf numFmtId="0" fontId="0" fillId="0" borderId="0" xfId="0" applyAlignment="1">
      <alignment horizontal="center"/>
    </xf>
    <xf numFmtId="0" fontId="6" fillId="0" borderId="4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3" xfId="0" applyFont="1" applyBorder="1" applyAlignment="1">
      <alignment horizontal="center" vertical="center" wrapText="1"/>
    </xf>
    <xf numFmtId="0" fontId="5" fillId="24" borderId="36" xfId="0" applyFont="1" applyFill="1" applyBorder="1" applyAlignment="1">
      <alignment horizontal="center" vertical="center" wrapText="1"/>
    </xf>
    <xf numFmtId="0" fontId="7" fillId="24" borderId="25" xfId="0" applyFont="1" applyFill="1" applyBorder="1" applyAlignment="1">
      <alignment horizontal="center" vertical="center" wrapText="1"/>
    </xf>
    <xf numFmtId="0" fontId="5" fillId="24" borderId="38" xfId="0" applyFont="1" applyFill="1" applyBorder="1" applyAlignment="1">
      <alignment horizontal="center" vertical="center"/>
    </xf>
    <xf numFmtId="0" fontId="5" fillId="24" borderId="27" xfId="0" applyFont="1" applyFill="1" applyBorder="1" applyAlignment="1">
      <alignment horizontal="center" vertical="center"/>
    </xf>
    <xf numFmtId="0" fontId="5" fillId="24" borderId="37" xfId="0" applyFont="1" applyFill="1" applyBorder="1" applyAlignment="1">
      <alignment horizontal="center" vertical="center"/>
    </xf>
    <xf numFmtId="0" fontId="5" fillId="24" borderId="40" xfId="0" applyFont="1" applyFill="1" applyBorder="1" applyAlignment="1">
      <alignment horizontal="center" vertical="center"/>
    </xf>
    <xf numFmtId="0" fontId="5" fillId="24" borderId="21" xfId="0" applyFont="1" applyFill="1" applyBorder="1" applyAlignment="1">
      <alignment horizontal="center" vertical="center" wrapText="1"/>
    </xf>
    <xf numFmtId="0" fontId="5" fillId="24" borderId="41" xfId="0" applyFont="1" applyFill="1" applyBorder="1" applyAlignment="1">
      <alignment horizontal="center" vertical="center"/>
    </xf>
    <xf numFmtId="0" fontId="5" fillId="24" borderId="38" xfId="0" applyFont="1" applyFill="1" applyBorder="1" applyAlignment="1">
      <alignment horizontal="center" vertical="center" wrapText="1"/>
    </xf>
    <xf numFmtId="0" fontId="5" fillId="24" borderId="27" xfId="0" applyFont="1" applyFill="1" applyBorder="1" applyAlignment="1">
      <alignment horizontal="center" vertical="center" wrapText="1"/>
    </xf>
    <xf numFmtId="0" fontId="7" fillId="0" borderId="3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25" fillId="0" borderId="0" xfId="0" applyFont="1" applyAlignment="1">
      <alignment horizontal="center" vertical="center" wrapText="1"/>
    </xf>
    <xf numFmtId="0" fontId="7" fillId="0" borderId="33" xfId="0" applyFont="1" applyBorder="1" applyAlignment="1">
      <alignment horizontal="left" vertical="top" wrapText="1"/>
    </xf>
    <xf numFmtId="0" fontId="0" fillId="0" borderId="34" xfId="0" applyBorder="1" applyAlignment="1">
      <alignment horizontal="left" vertical="top" wrapText="1"/>
    </xf>
    <xf numFmtId="0" fontId="0" fillId="0" borderId="15" xfId="0" applyBorder="1" applyAlignment="1">
      <alignment horizontal="left" vertical="top" wrapText="1"/>
    </xf>
    <xf numFmtId="0" fontId="0" fillId="0" borderId="16" xfId="0" applyBorder="1">
      <alignment vertical="center"/>
    </xf>
    <xf numFmtId="0" fontId="0" fillId="0" borderId="18" xfId="0" applyBorder="1">
      <alignment vertical="center"/>
    </xf>
    <xf numFmtId="0" fontId="41" fillId="0" borderId="0" xfId="93" applyFont="1" applyAlignment="1"/>
    <xf numFmtId="0" fontId="41" fillId="0" borderId="0" xfId="93" applyFont="1" applyAlignment="1">
      <alignment horizontal="left" vertical="center"/>
    </xf>
    <xf numFmtId="176" fontId="38" fillId="0" borderId="40" xfId="93" applyNumberFormat="1" applyFont="1" applyBorder="1" applyAlignment="1">
      <alignment horizontal="distributed" vertical="center"/>
    </xf>
    <xf numFmtId="176" fontId="38" fillId="0" borderId="48" xfId="93" applyNumberFormat="1" applyFont="1" applyBorder="1" applyAlignment="1">
      <alignment horizontal="distributed" vertical="center"/>
    </xf>
    <xf numFmtId="0" fontId="38" fillId="0" borderId="37" xfId="93" applyFont="1" applyBorder="1" applyAlignment="1">
      <alignment horizontal="distributed" vertical="center"/>
    </xf>
    <xf numFmtId="0" fontId="38" fillId="0" borderId="47" xfId="93" applyFont="1" applyBorder="1" applyAlignment="1">
      <alignment horizontal="distributed" vertical="center"/>
    </xf>
    <xf numFmtId="0" fontId="1" fillId="0" borderId="50" xfId="93" applyBorder="1" applyAlignment="1">
      <alignment horizontal="distributed" vertical="center"/>
    </xf>
    <xf numFmtId="0" fontId="38" fillId="0" borderId="33" xfId="93" applyFont="1" applyBorder="1" applyAlignment="1">
      <alignment vertical="center"/>
    </xf>
    <xf numFmtId="0" fontId="38" fillId="0" borderId="34" xfId="93" applyFont="1" applyBorder="1" applyAlignment="1">
      <alignment vertical="center"/>
    </xf>
    <xf numFmtId="0" fontId="38" fillId="0" borderId="15" xfId="93" applyFont="1" applyBorder="1" applyAlignment="1">
      <alignment vertical="center"/>
    </xf>
    <xf numFmtId="0" fontId="38" fillId="0" borderId="25" xfId="93" applyFont="1" applyBorder="1" applyAlignment="1">
      <alignment horizontal="left" vertical="center"/>
    </xf>
    <xf numFmtId="0" fontId="38" fillId="0" borderId="49" xfId="93" applyFont="1" applyBorder="1" applyAlignment="1">
      <alignment horizontal="left" vertical="center"/>
    </xf>
    <xf numFmtId="0" fontId="38" fillId="0" borderId="49" xfId="93" applyFont="1" applyBorder="1" applyAlignment="1">
      <alignment vertical="center"/>
    </xf>
    <xf numFmtId="176" fontId="38" fillId="0" borderId="10" xfId="93" applyNumberFormat="1" applyFont="1" applyBorder="1" applyAlignment="1">
      <alignment horizontal="distributed" vertical="center"/>
    </xf>
    <xf numFmtId="176" fontId="33" fillId="0" borderId="10" xfId="93" applyNumberFormat="1" applyFont="1" applyBorder="1" applyAlignment="1">
      <alignment horizontal="distributed" vertical="center"/>
    </xf>
    <xf numFmtId="0" fontId="56" fillId="0" borderId="37" xfId="93" applyFont="1" applyBorder="1" applyAlignment="1">
      <alignment horizontal="distributed" vertical="center"/>
    </xf>
    <xf numFmtId="0" fontId="56" fillId="0" borderId="46" xfId="93" applyFont="1" applyBorder="1" applyAlignment="1">
      <alignment horizontal="distributed" vertical="center"/>
    </xf>
    <xf numFmtId="0" fontId="0" fillId="0" borderId="46" xfId="0" applyBorder="1" applyAlignment="1">
      <alignment horizontal="distributed" vertical="center"/>
    </xf>
    <xf numFmtId="0" fontId="0" fillId="0" borderId="47" xfId="0" applyBorder="1" applyAlignment="1">
      <alignment horizontal="distributed" vertical="center"/>
    </xf>
    <xf numFmtId="0" fontId="24" fillId="0" borderId="0" xfId="93" applyFont="1" applyBorder="1" applyAlignment="1">
      <alignment horizontal="center" vertical="center"/>
    </xf>
    <xf numFmtId="0" fontId="59" fillId="0" borderId="35" xfId="93" applyFont="1" applyBorder="1" applyAlignment="1">
      <alignment vertical="center"/>
    </xf>
    <xf numFmtId="0" fontId="38" fillId="0" borderId="13" xfId="93" applyFont="1" applyBorder="1" applyAlignment="1">
      <alignment horizontal="left" vertical="top"/>
    </xf>
    <xf numFmtId="0" fontId="38" fillId="0" borderId="49" xfId="93" applyFont="1" applyBorder="1" applyAlignment="1">
      <alignment horizontal="left" vertical="top"/>
    </xf>
    <xf numFmtId="0" fontId="38" fillId="0" borderId="49" xfId="93" applyFont="1" applyBorder="1" applyAlignment="1"/>
    <xf numFmtId="0" fontId="38" fillId="0" borderId="37" xfId="93" applyFont="1" applyBorder="1" applyAlignment="1">
      <alignment horizontal="center" vertical="distributed"/>
    </xf>
    <xf numFmtId="0" fontId="38" fillId="0" borderId="46" xfId="93" applyFont="1" applyBorder="1" applyAlignment="1">
      <alignment horizontal="center" vertical="distributed"/>
    </xf>
    <xf numFmtId="0" fontId="38" fillId="0" borderId="70" xfId="93" applyFont="1" applyBorder="1" applyAlignment="1">
      <alignment horizontal="center" vertical="distributed"/>
    </xf>
    <xf numFmtId="0" fontId="47" fillId="24" borderId="0" xfId="47" applyFont="1" applyFill="1" applyAlignment="1">
      <alignment horizontal="left" vertical="top" wrapText="1"/>
    </xf>
    <xf numFmtId="0" fontId="49" fillId="24" borderId="0" xfId="47" applyFont="1" applyFill="1" applyAlignment="1"/>
    <xf numFmtId="0" fontId="49" fillId="24" borderId="0" xfId="47" applyFont="1" applyFill="1" applyAlignment="1">
      <alignment wrapText="1"/>
    </xf>
    <xf numFmtId="0" fontId="7" fillId="24" borderId="35" xfId="47" applyFont="1" applyFill="1" applyBorder="1" applyAlignment="1">
      <alignment horizontal="right" vertical="center"/>
    </xf>
    <xf numFmtId="0" fontId="0" fillId="0" borderId="35" xfId="0" applyBorder="1" applyAlignment="1">
      <alignment horizontal="right" vertical="center"/>
    </xf>
    <xf numFmtId="0" fontId="4" fillId="24" borderId="0" xfId="47" applyFont="1" applyFill="1" applyBorder="1" applyAlignment="1">
      <alignment horizontal="center"/>
    </xf>
    <xf numFmtId="0" fontId="7" fillId="0" borderId="0" xfId="0" applyFont="1" applyAlignment="1"/>
    <xf numFmtId="0" fontId="5" fillId="24" borderId="36" xfId="47" applyFont="1" applyFill="1" applyBorder="1" applyAlignment="1">
      <alignment horizontal="center" vertical="center" wrapText="1"/>
    </xf>
    <xf numFmtId="0" fontId="7" fillId="24" borderId="25" xfId="47" applyFont="1" applyFill="1" applyBorder="1" applyAlignment="1">
      <alignment horizontal="center" vertical="center" wrapText="1"/>
    </xf>
    <xf numFmtId="0" fontId="7" fillId="24" borderId="38" xfId="47" applyFont="1" applyFill="1" applyBorder="1" applyAlignment="1">
      <alignment vertical="center" wrapText="1"/>
    </xf>
    <xf numFmtId="0" fontId="7" fillId="24" borderId="27" xfId="47" applyFont="1" applyFill="1" applyBorder="1" applyAlignment="1">
      <alignment vertical="center" wrapText="1"/>
    </xf>
    <xf numFmtId="0" fontId="7" fillId="24" borderId="57" xfId="47" applyFont="1" applyFill="1" applyBorder="1" applyAlignment="1">
      <alignment vertical="center" wrapText="1"/>
    </xf>
    <xf numFmtId="0" fontId="7" fillId="24" borderId="43" xfId="47" applyFont="1" applyFill="1" applyBorder="1" applyAlignment="1">
      <alignment vertical="center" wrapText="1"/>
    </xf>
    <xf numFmtId="0" fontId="5" fillId="24" borderId="37" xfId="47" applyFont="1" applyFill="1" applyBorder="1" applyAlignment="1">
      <alignment horizontal="center" vertical="center"/>
    </xf>
    <xf numFmtId="0" fontId="7" fillId="0" borderId="46" xfId="47" applyFont="1" applyBorder="1" applyAlignment="1">
      <alignment horizontal="center" vertical="center"/>
    </xf>
    <xf numFmtId="0" fontId="7" fillId="0" borderId="47" xfId="47" applyFont="1" applyBorder="1" applyAlignment="1">
      <alignment horizontal="center" vertical="center"/>
    </xf>
    <xf numFmtId="0" fontId="5" fillId="24" borderId="38" xfId="47" applyFont="1" applyFill="1" applyBorder="1" applyAlignment="1">
      <alignment horizontal="center" vertical="center"/>
    </xf>
    <xf numFmtId="0" fontId="7" fillId="0" borderId="27" xfId="47" applyFont="1" applyBorder="1" applyAlignment="1">
      <alignment vertical="center"/>
    </xf>
  </cellXfs>
  <cellStyles count="94">
    <cellStyle name="20% - 輔色1" xfId="1" builtinId="30" customBuiltin="1"/>
    <cellStyle name="20% - 輔色1 2" xfId="51"/>
    <cellStyle name="20% - 輔色2" xfId="2" builtinId="34" customBuiltin="1"/>
    <cellStyle name="20% - 輔色2 2" xfId="52"/>
    <cellStyle name="20% - 輔色3" xfId="3" builtinId="38" customBuiltin="1"/>
    <cellStyle name="20% - 輔色3 2" xfId="53"/>
    <cellStyle name="20% - 輔色4" xfId="4" builtinId="42" customBuiltin="1"/>
    <cellStyle name="20% - 輔色4 2" xfId="54"/>
    <cellStyle name="20% - 輔色5" xfId="5" builtinId="46" customBuiltin="1"/>
    <cellStyle name="20% - 輔色5 2" xfId="55"/>
    <cellStyle name="20% - 輔色6" xfId="6" builtinId="50" customBuiltin="1"/>
    <cellStyle name="20% - 輔色6 2" xfId="56"/>
    <cellStyle name="40% - 輔色1" xfId="7" builtinId="31" customBuiltin="1"/>
    <cellStyle name="40% - 輔色1 2" xfId="57"/>
    <cellStyle name="40% - 輔色2" xfId="8" builtinId="35" customBuiltin="1"/>
    <cellStyle name="40% - 輔色2 2" xfId="58"/>
    <cellStyle name="40% - 輔色3" xfId="9" builtinId="39" customBuiltin="1"/>
    <cellStyle name="40% - 輔色3 2" xfId="59"/>
    <cellStyle name="40% - 輔色4" xfId="10" builtinId="43" customBuiltin="1"/>
    <cellStyle name="40% - 輔色4 2" xfId="60"/>
    <cellStyle name="40% - 輔色5" xfId="11" builtinId="47" customBuiltin="1"/>
    <cellStyle name="40% - 輔色5 2" xfId="61"/>
    <cellStyle name="40% - 輔色6" xfId="12" builtinId="51" customBuiltin="1"/>
    <cellStyle name="40% - 輔色6 2" xfId="62"/>
    <cellStyle name="60% - 輔色1" xfId="13" builtinId="32" customBuiltin="1"/>
    <cellStyle name="60% - 輔色1 2" xfId="63"/>
    <cellStyle name="60% - 輔色2" xfId="14" builtinId="36" customBuiltin="1"/>
    <cellStyle name="60% - 輔色2 2" xfId="64"/>
    <cellStyle name="60% - 輔色3" xfId="15" builtinId="40" customBuiltin="1"/>
    <cellStyle name="60% - 輔色3 2" xfId="65"/>
    <cellStyle name="60% - 輔色4" xfId="16" builtinId="44" customBuiltin="1"/>
    <cellStyle name="60% - 輔色4 2" xfId="66"/>
    <cellStyle name="60% - 輔色5" xfId="17" builtinId="48" customBuiltin="1"/>
    <cellStyle name="60% - 輔色5 2" xfId="67"/>
    <cellStyle name="60% - 輔色6" xfId="18" builtinId="52" customBuiltin="1"/>
    <cellStyle name="60% - 輔色6 2" xfId="68"/>
    <cellStyle name="一般" xfId="0" builtinId="0"/>
    <cellStyle name="一般 2" xfId="44"/>
    <cellStyle name="一般 3" xfId="45"/>
    <cellStyle name="一般 4" xfId="47"/>
    <cellStyle name="一般 5" xfId="49"/>
    <cellStyle name="一般 5 2" xfId="50"/>
    <cellStyle name="一般 6" xfId="93"/>
    <cellStyle name="一般_全民健康保險保險費負擔金額表(一)_公務人員、公職人員、志願役軍人檔案(100.1.1生效)" xfId="19"/>
    <cellStyle name="千分位[0]" xfId="20" builtinId="6"/>
    <cellStyle name="千分位[0] 2" xfId="46"/>
    <cellStyle name="千分位[0] 3" xfId="48"/>
    <cellStyle name="千分位[0] 4" xfId="69"/>
    <cellStyle name="中等" xfId="21" builtinId="28" customBuiltin="1"/>
    <cellStyle name="中等 2" xfId="70"/>
    <cellStyle name="合計" xfId="22" builtinId="25" customBuiltin="1"/>
    <cellStyle name="合計 2" xfId="71"/>
    <cellStyle name="好" xfId="23" builtinId="26" customBuiltin="1"/>
    <cellStyle name="好 2" xfId="72"/>
    <cellStyle name="計算方式" xfId="24" builtinId="22" customBuiltin="1"/>
    <cellStyle name="計算方式 2" xfId="73"/>
    <cellStyle name="連結的儲存格" xfId="25" builtinId="24" customBuiltin="1"/>
    <cellStyle name="連結的儲存格 2" xfId="74"/>
    <cellStyle name="備註" xfId="26" builtinId="10" customBuiltin="1"/>
    <cellStyle name="備註 2" xfId="75"/>
    <cellStyle name="說明文字" xfId="27" builtinId="53" customBuiltin="1"/>
    <cellStyle name="說明文字 2" xfId="76"/>
    <cellStyle name="輔色1" xfId="28" builtinId="29" customBuiltin="1"/>
    <cellStyle name="輔色1 2" xfId="77"/>
    <cellStyle name="輔色2" xfId="29" builtinId="33" customBuiltin="1"/>
    <cellStyle name="輔色2 2" xfId="78"/>
    <cellStyle name="輔色3" xfId="30" builtinId="37" customBuiltin="1"/>
    <cellStyle name="輔色3 2" xfId="79"/>
    <cellStyle name="輔色4" xfId="31" builtinId="41" customBuiltin="1"/>
    <cellStyle name="輔色4 2" xfId="80"/>
    <cellStyle name="輔色5" xfId="32" builtinId="45" customBuiltin="1"/>
    <cellStyle name="輔色5 2" xfId="81"/>
    <cellStyle name="輔色6" xfId="33" builtinId="49" customBuiltin="1"/>
    <cellStyle name="輔色6 2" xfId="82"/>
    <cellStyle name="標題" xfId="34" builtinId="15" customBuiltin="1"/>
    <cellStyle name="標題 1" xfId="35" builtinId="16" customBuiltin="1"/>
    <cellStyle name="標題 1 2" xfId="83"/>
    <cellStyle name="標題 2" xfId="36" builtinId="17" customBuiltin="1"/>
    <cellStyle name="標題 2 2" xfId="84"/>
    <cellStyle name="標題 3" xfId="37" builtinId="18" customBuiltin="1"/>
    <cellStyle name="標題 3 2" xfId="85"/>
    <cellStyle name="標題 4" xfId="38" builtinId="19" customBuiltin="1"/>
    <cellStyle name="標題 4 2" xfId="86"/>
    <cellStyle name="標題 5" xfId="87"/>
    <cellStyle name="輸入" xfId="39" builtinId="20" customBuiltin="1"/>
    <cellStyle name="輸入 2" xfId="88"/>
    <cellStyle name="輸出" xfId="40" builtinId="21" customBuiltin="1"/>
    <cellStyle name="輸出 2" xfId="89"/>
    <cellStyle name="檢查儲存格" xfId="41" builtinId="23" customBuiltin="1"/>
    <cellStyle name="檢查儲存格 2" xfId="90"/>
    <cellStyle name="壞" xfId="42" builtinId="27" customBuiltin="1"/>
    <cellStyle name="壞 2" xfId="91"/>
    <cellStyle name="警告文字" xfId="43" builtinId="11" customBuiltin="1"/>
    <cellStyle name="警告文字 2" xfId="9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5" dropStyle="combo" dx="16" fmlaLink="$E$5" fmlaRange="$M$4:$M$8" noThreeD="1" sel="2" val="0"/>
</file>

<file path=xl/ctrlProps/ctrlProp2.xml><?xml version="1.0" encoding="utf-8"?>
<formControlPr xmlns="http://schemas.microsoft.com/office/spreadsheetml/2009/9/main" objectType="Drop" dropLines="5" dropStyle="combo" dx="16" fmlaLink="$B$5" fmlaRange="$N$3:$N$7" noThreeD="1" sel="4" val="0"/>
</file>

<file path=xl/ctrlProps/ctrlProp3.xml><?xml version="1.0" encoding="utf-8"?>
<formControlPr xmlns="http://schemas.microsoft.com/office/spreadsheetml/2009/9/main" objectType="Drop" dropLines="7" dropStyle="combo" dx="16" fmlaLink="$F$5" fmlaRange="$O$4:$O$10"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666750</xdr:colOff>
          <xdr:row>4</xdr:row>
          <xdr:rowOff>247650</xdr:rowOff>
        </xdr:to>
        <xdr:sp macro="" textlink="">
          <xdr:nvSpPr>
            <xdr:cNvPr id="1026" name="Drop Down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xdr:row>
          <xdr:rowOff>0</xdr:rowOff>
        </xdr:from>
        <xdr:to>
          <xdr:col>2</xdr:col>
          <xdr:colOff>28575</xdr:colOff>
          <xdr:row>4</xdr:row>
          <xdr:rowOff>247650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5</xdr:col>
          <xdr:colOff>666750</xdr:colOff>
          <xdr:row>4</xdr:row>
          <xdr:rowOff>247650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5</xdr:row>
      <xdr:rowOff>9525</xdr:rowOff>
    </xdr:to>
    <xdr:sp macro="" textlink="">
      <xdr:nvSpPr>
        <xdr:cNvPr id="2" name="Line 1"/>
        <xdr:cNvSpPr>
          <a:spLocks noChangeShapeType="1"/>
        </xdr:cNvSpPr>
      </xdr:nvSpPr>
      <xdr:spPr bwMode="auto">
        <a:xfrm>
          <a:off x="0" y="514350"/>
          <a:ext cx="6858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200025</xdr:colOff>
      <xdr:row>2</xdr:row>
      <xdr:rowOff>9525</xdr:rowOff>
    </xdr:from>
    <xdr:to>
      <xdr:col>1</xdr:col>
      <xdr:colOff>85725</xdr:colOff>
      <xdr:row>3</xdr:row>
      <xdr:rowOff>19050</xdr:rowOff>
    </xdr:to>
    <xdr:sp macro="" textlink="">
      <xdr:nvSpPr>
        <xdr:cNvPr id="3" name="Text Box 2"/>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3</xdr:row>
      <xdr:rowOff>142554</xdr:rowOff>
    </xdr:from>
    <xdr:ext cx="428835" cy="161070"/>
    <xdr:sp macro="" textlink="">
      <xdr:nvSpPr>
        <xdr:cNvPr id="4" name="Text Box 3"/>
        <xdr:cNvSpPr txBox="1">
          <a:spLocks noChangeArrowheads="1"/>
        </xdr:cNvSpPr>
      </xdr:nvSpPr>
      <xdr:spPr bwMode="auto">
        <a:xfrm>
          <a:off x="0" y="799779"/>
          <a:ext cx="428835" cy="161070"/>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xdr:from>
      <xdr:col>0</xdr:col>
      <xdr:colOff>0</xdr:colOff>
      <xdr:row>36</xdr:row>
      <xdr:rowOff>19050</xdr:rowOff>
    </xdr:from>
    <xdr:to>
      <xdr:col>1</xdr:col>
      <xdr:colOff>9525</xdr:colOff>
      <xdr:row>39</xdr:row>
      <xdr:rowOff>9525</xdr:rowOff>
    </xdr:to>
    <xdr:sp macro="" textlink="">
      <xdr:nvSpPr>
        <xdr:cNvPr id="5" name="Line 4"/>
        <xdr:cNvSpPr>
          <a:spLocks noChangeShapeType="1"/>
        </xdr:cNvSpPr>
      </xdr:nvSpPr>
      <xdr:spPr bwMode="auto">
        <a:xfrm>
          <a:off x="0" y="5019675"/>
          <a:ext cx="6858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190500</xdr:colOff>
      <xdr:row>36</xdr:row>
      <xdr:rowOff>9525</xdr:rowOff>
    </xdr:from>
    <xdr:to>
      <xdr:col>0</xdr:col>
      <xdr:colOff>605790</xdr:colOff>
      <xdr:row>37</xdr:row>
      <xdr:rowOff>19050</xdr:rowOff>
    </xdr:to>
    <xdr:sp macro="" textlink="">
      <xdr:nvSpPr>
        <xdr:cNvPr id="6" name="Text Box 5"/>
        <xdr:cNvSpPr txBox="1">
          <a:spLocks noChangeArrowheads="1"/>
        </xdr:cNvSpPr>
      </xdr:nvSpPr>
      <xdr:spPr bwMode="auto">
        <a:xfrm>
          <a:off x="190500" y="5010150"/>
          <a:ext cx="476250"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38</xdr:row>
      <xdr:rowOff>0</xdr:rowOff>
    </xdr:from>
    <xdr:ext cx="428835" cy="161070"/>
    <xdr:sp macro="" textlink="">
      <xdr:nvSpPr>
        <xdr:cNvPr id="7" name="Text Box 6"/>
        <xdr:cNvSpPr txBox="1">
          <a:spLocks noChangeArrowheads="1"/>
        </xdr:cNvSpPr>
      </xdr:nvSpPr>
      <xdr:spPr bwMode="auto">
        <a:xfrm>
          <a:off x="0" y="5305425"/>
          <a:ext cx="428835" cy="161070"/>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editAs="oneCell">
    <xdr:from>
      <xdr:col>0</xdr:col>
      <xdr:colOff>200025</xdr:colOff>
      <xdr:row>2</xdr:row>
      <xdr:rowOff>9525</xdr:rowOff>
    </xdr:from>
    <xdr:to>
      <xdr:col>1</xdr:col>
      <xdr:colOff>85725</xdr:colOff>
      <xdr:row>3</xdr:row>
      <xdr:rowOff>19050</xdr:rowOff>
    </xdr:to>
    <xdr:sp macro="" textlink="">
      <xdr:nvSpPr>
        <xdr:cNvPr id="8" name="Text Box 7"/>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twoCellAnchor>
    <xdr:from>
      <xdr:col>0</xdr:col>
      <xdr:colOff>0</xdr:colOff>
      <xdr:row>69</xdr:row>
      <xdr:rowOff>20747</xdr:rowOff>
    </xdr:from>
    <xdr:to>
      <xdr:col>27</xdr:col>
      <xdr:colOff>7004</xdr:colOff>
      <xdr:row>75</xdr:row>
      <xdr:rowOff>161085</xdr:rowOff>
    </xdr:to>
    <xdr:sp macro="" textlink="">
      <xdr:nvSpPr>
        <xdr:cNvPr id="9" name="文字方塊 8"/>
        <xdr:cNvSpPr txBox="1"/>
      </xdr:nvSpPr>
      <xdr:spPr>
        <a:xfrm>
          <a:off x="0" y="9479072"/>
          <a:ext cx="12818129" cy="1111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lnSpc>
              <a:spcPts val="600"/>
            </a:lnSpc>
            <a:spcBef>
              <a:spcPts val="300"/>
            </a:spcBef>
            <a:buFont typeface="+mj-ea"/>
            <a:buAutoNum type="ea1ChtPeriod"/>
          </a:pPr>
          <a:r>
            <a:rPr lang="zh-TW" altLang="en-US" sz="800">
              <a:solidFill>
                <a:sysClr val="windowText" lastClr="000000"/>
              </a:solidFill>
            </a:rPr>
            <a:t>勞工保險條例第</a:t>
          </a:r>
          <a:r>
            <a:rPr lang="en-US" altLang="zh-TW" sz="800">
              <a:solidFill>
                <a:sysClr val="windowText" lastClr="000000"/>
              </a:solidFill>
            </a:rPr>
            <a:t>6</a:t>
          </a:r>
          <a:r>
            <a:rPr lang="zh-TW" altLang="en-US" sz="800">
              <a:solidFill>
                <a:sysClr val="windowText" lastClr="000000"/>
              </a:solidFill>
            </a:rPr>
            <a:t>條第</a:t>
          </a:r>
          <a:r>
            <a:rPr lang="en-US" altLang="zh-TW" sz="800">
              <a:solidFill>
                <a:sysClr val="windowText" lastClr="000000"/>
              </a:solidFill>
            </a:rPr>
            <a:t>1</a:t>
          </a:r>
          <a:r>
            <a:rPr lang="zh-TW" altLang="en-US" sz="800">
              <a:solidFill>
                <a:sysClr val="windowText" lastClr="000000"/>
              </a:solidFill>
            </a:rPr>
            <a:t>項第</a:t>
          </a:r>
          <a:r>
            <a:rPr lang="en-US" altLang="zh-TW" sz="800">
              <a:solidFill>
                <a:sysClr val="windowText" lastClr="000000"/>
              </a:solidFill>
            </a:rPr>
            <a:t>1</a:t>
          </a:r>
          <a:r>
            <a:rPr lang="zh-TW" altLang="en-US" sz="800">
              <a:solidFill>
                <a:sysClr val="windowText" lastClr="000000"/>
              </a:solidFill>
            </a:rPr>
            <a:t>款至第</a:t>
          </a:r>
          <a:r>
            <a:rPr lang="en-US" altLang="zh-TW" sz="800">
              <a:solidFill>
                <a:sysClr val="windowText" lastClr="000000"/>
              </a:solidFill>
            </a:rPr>
            <a:t>5</a:t>
          </a:r>
          <a:r>
            <a:rPr lang="zh-TW" altLang="en-US" sz="800">
              <a:solidFill>
                <a:sysClr val="windowText" lastClr="000000"/>
              </a:solidFill>
            </a:rPr>
            <a:t>款及第</a:t>
          </a:r>
          <a:r>
            <a:rPr lang="en-US" altLang="zh-TW" sz="800">
              <a:solidFill>
                <a:sysClr val="windowText" lastClr="000000"/>
              </a:solidFill>
            </a:rPr>
            <a:t>8</a:t>
          </a:r>
          <a:r>
            <a:rPr lang="zh-TW" altLang="en-US" sz="800">
              <a:solidFill>
                <a:sysClr val="windowText" lastClr="000000"/>
              </a:solidFill>
            </a:rPr>
            <a:t>條第</a:t>
          </a:r>
          <a:r>
            <a:rPr lang="en-US" altLang="zh-TW" sz="800">
              <a:solidFill>
                <a:sysClr val="windowText" lastClr="000000"/>
              </a:solidFill>
            </a:rPr>
            <a:t>1</a:t>
          </a:r>
          <a:r>
            <a:rPr lang="zh-TW" altLang="en-US" sz="800">
              <a:solidFill>
                <a:sysClr val="windowText" lastClr="000000"/>
              </a:solidFill>
            </a:rPr>
            <a:t>項第</a:t>
          </a:r>
          <a:r>
            <a:rPr lang="en-US" altLang="zh-TW" sz="800">
              <a:solidFill>
                <a:sysClr val="windowText" lastClr="000000"/>
              </a:solidFill>
            </a:rPr>
            <a:t>1</a:t>
          </a:r>
          <a:r>
            <a:rPr lang="zh-TW" altLang="en-US" sz="800">
              <a:solidFill>
                <a:sysClr val="windowText" lastClr="000000"/>
              </a:solidFill>
            </a:rPr>
            <a:t>款至第</a:t>
          </a:r>
          <a:r>
            <a:rPr lang="en-US" altLang="zh-TW" sz="800">
              <a:solidFill>
                <a:sysClr val="windowText" lastClr="000000"/>
              </a:solidFill>
            </a:rPr>
            <a:t>3</a:t>
          </a:r>
          <a:r>
            <a:rPr lang="zh-TW" altLang="en-US" sz="800">
              <a:solidFill>
                <a:sysClr val="windowText" lastClr="000000"/>
              </a:solidFill>
            </a:rPr>
            <a:t>款規定之被保險人同時符合就業保險法第</a:t>
          </a:r>
          <a:r>
            <a:rPr lang="en-US" altLang="zh-TW" sz="800">
              <a:solidFill>
                <a:sysClr val="windowText" lastClr="000000"/>
              </a:solidFill>
            </a:rPr>
            <a:t>5</a:t>
          </a:r>
          <a:r>
            <a:rPr lang="zh-TW" altLang="en-US" sz="800">
              <a:solidFill>
                <a:sysClr val="windowText" lastClr="000000"/>
              </a:solidFill>
            </a:rPr>
            <a:t>條規定者，適用本表負擔保險費。</a:t>
          </a:r>
          <a:endParaRPr lang="en-US" altLang="zh-TW" sz="800">
            <a:solidFill>
              <a:sysClr val="windowText" lastClr="000000"/>
            </a:solidFill>
          </a:endParaRPr>
        </a:p>
        <a:p>
          <a:pPr marL="228600" indent="-228600">
            <a:lnSpc>
              <a:spcPct val="100000"/>
            </a:lnSpc>
            <a:spcBef>
              <a:spcPts val="300"/>
            </a:spcBef>
            <a:buFont typeface="+mj-ea"/>
            <a:buAutoNum type="ea1ChtPeriod"/>
          </a:pPr>
          <a:r>
            <a:rPr lang="zh-TW" altLang="en-US" sz="800">
              <a:solidFill>
                <a:sysClr val="windowText" lastClr="000000"/>
              </a:solidFill>
            </a:rPr>
            <a:t>勞工保險普通事故保險費率自</a:t>
          </a:r>
          <a:r>
            <a:rPr lang="en-US" altLang="zh-TW" sz="800">
              <a:solidFill>
                <a:sysClr val="windowText" lastClr="000000"/>
              </a:solidFill>
            </a:rPr>
            <a:t>114</a:t>
          </a:r>
          <a:r>
            <a:rPr lang="zh-TW" altLang="en-US" sz="800">
              <a:solidFill>
                <a:sysClr val="windowText" lastClr="000000"/>
              </a:solidFill>
            </a:rPr>
            <a:t>年</a:t>
          </a:r>
          <a:r>
            <a:rPr lang="en-US" altLang="zh-TW" sz="800">
              <a:solidFill>
                <a:sysClr val="windowText" lastClr="000000"/>
              </a:solidFill>
            </a:rPr>
            <a:t>1</a:t>
          </a:r>
          <a:r>
            <a:rPr lang="zh-TW" altLang="en-US" sz="800">
              <a:solidFill>
                <a:sysClr val="windowText" lastClr="000000"/>
              </a:solidFill>
            </a:rPr>
            <a:t>月</a:t>
          </a:r>
          <a:r>
            <a:rPr lang="en-US" altLang="zh-TW" sz="800">
              <a:solidFill>
                <a:sysClr val="windowText" lastClr="000000"/>
              </a:solidFill>
            </a:rPr>
            <a:t>1</a:t>
          </a:r>
          <a:r>
            <a:rPr lang="zh-TW" altLang="en-US" sz="800">
              <a:solidFill>
                <a:sysClr val="windowText" lastClr="000000"/>
              </a:solidFill>
            </a:rPr>
            <a:t>日起由</a:t>
          </a:r>
          <a:r>
            <a:rPr lang="en-US" altLang="zh-TW" sz="800">
              <a:solidFill>
                <a:sysClr val="windowText" lastClr="000000"/>
              </a:solidFill>
            </a:rPr>
            <a:t>12.%</a:t>
          </a:r>
          <a:r>
            <a:rPr lang="zh-TW" altLang="en-US" sz="800">
              <a:solidFill>
                <a:sysClr val="windowText" lastClr="000000"/>
              </a:solidFill>
            </a:rPr>
            <a:t>調整為</a:t>
          </a:r>
          <a:r>
            <a:rPr lang="en-US" altLang="zh-TW" sz="800">
              <a:solidFill>
                <a:sysClr val="windowText" lastClr="000000"/>
              </a:solidFill>
            </a:rPr>
            <a:t>12.5%</a:t>
          </a:r>
          <a:r>
            <a:rPr lang="zh-TW" altLang="en-US" sz="800">
              <a:solidFill>
                <a:sysClr val="windowText" lastClr="000000"/>
              </a:solidFill>
            </a:rPr>
            <a:t>，適用就業保險法之勞工保險被保險人，其勞工保險普通事故保險費率依該法</a:t>
          </a:r>
          <a:r>
            <a:rPr lang="en-US" altLang="zh-TW" sz="800">
              <a:solidFill>
                <a:sysClr val="windowText" lastClr="000000"/>
              </a:solidFill>
            </a:rPr>
            <a:t>41</a:t>
          </a:r>
          <a:r>
            <a:rPr lang="zh-TW" altLang="en-US" sz="800">
              <a:solidFill>
                <a:sysClr val="windowText" lastClr="000000"/>
              </a:solidFill>
            </a:rPr>
            <a:t>條第</a:t>
          </a:r>
          <a:r>
            <a:rPr lang="en-US" altLang="zh-TW" sz="800">
              <a:solidFill>
                <a:sysClr val="windowText" lastClr="000000"/>
              </a:solidFill>
            </a:rPr>
            <a:t>2</a:t>
          </a:r>
          <a:r>
            <a:rPr lang="zh-TW" altLang="en-US" sz="800">
              <a:solidFill>
                <a:sysClr val="windowText" lastClr="000000"/>
              </a:solidFill>
            </a:rPr>
            <a:t>項規定調降</a:t>
          </a:r>
          <a:r>
            <a:rPr lang="en-US" altLang="zh-TW" sz="800">
              <a:solidFill>
                <a:sysClr val="windowText" lastClr="000000"/>
              </a:solidFill>
            </a:rPr>
            <a:t>1%</a:t>
          </a:r>
          <a:r>
            <a:rPr lang="zh-TW" altLang="en-US" sz="800">
              <a:solidFill>
                <a:sysClr val="windowText" lastClr="000000"/>
              </a:solidFill>
            </a:rPr>
            <a:t>，亦即表列保險費金額係依現行勞工保險普通事故保險費率</a:t>
          </a:r>
          <a:r>
            <a:rPr lang="en-US" altLang="zh-TW" sz="800">
              <a:solidFill>
                <a:sysClr val="windowText" lastClr="000000"/>
              </a:solidFill>
            </a:rPr>
            <a:t>11.5%</a:t>
          </a:r>
          <a:r>
            <a:rPr lang="zh-TW" altLang="en-US" sz="800">
              <a:solidFill>
                <a:sysClr val="windowText" lastClr="000000"/>
              </a:solidFill>
            </a:rPr>
            <a:t>，就業保險費率</a:t>
          </a:r>
          <a:r>
            <a:rPr lang="en-US" altLang="zh-TW" sz="800">
              <a:solidFill>
                <a:sysClr val="windowText" lastClr="000000"/>
              </a:solidFill>
            </a:rPr>
            <a:t>1%</a:t>
          </a:r>
          <a:r>
            <a:rPr lang="zh-TW" altLang="en-US" sz="800">
              <a:solidFill>
                <a:sysClr val="windowText" lastClr="000000"/>
              </a:solidFill>
            </a:rPr>
            <a:t>，按被保險人負擔</a:t>
          </a:r>
          <a:r>
            <a:rPr lang="en-US" altLang="zh-TW" sz="800">
              <a:solidFill>
                <a:sysClr val="windowText" lastClr="000000"/>
              </a:solidFill>
            </a:rPr>
            <a:t>20%</a:t>
          </a:r>
          <a:r>
            <a:rPr lang="zh-TW" altLang="en-US" sz="800">
              <a:solidFill>
                <a:sysClr val="windowText" lastClr="000000"/>
              </a:solidFill>
            </a:rPr>
            <a:t>，投保單位負擔</a:t>
          </a:r>
          <a:r>
            <a:rPr lang="en-US" altLang="zh-TW" sz="800">
              <a:solidFill>
                <a:sysClr val="windowText" lastClr="000000"/>
              </a:solidFill>
            </a:rPr>
            <a:t>70%</a:t>
          </a:r>
          <a:r>
            <a:rPr lang="zh-TW" altLang="en-US" sz="800">
              <a:solidFill>
                <a:sysClr val="windowText" lastClr="000000"/>
              </a:solidFill>
            </a:rPr>
            <a:t>之比例計算。</a:t>
          </a:r>
          <a:endParaRPr lang="en-US" altLang="zh-TW" sz="800">
            <a:solidFill>
              <a:sysClr val="windowText" lastClr="000000"/>
            </a:solidFill>
          </a:endParaRPr>
        </a:p>
        <a:p>
          <a:pPr marL="228600" indent="-228600">
            <a:lnSpc>
              <a:spcPts val="1200"/>
            </a:lnSpc>
            <a:spcBef>
              <a:spcPts val="300"/>
            </a:spcBef>
            <a:buFont typeface="+mj-ea"/>
            <a:buAutoNum type="ea1ChtPeriod"/>
          </a:pPr>
          <a:r>
            <a:rPr lang="zh-TW" altLang="en-US" sz="800">
              <a:solidFill>
                <a:sysClr val="windowText" lastClr="000000"/>
              </a:solidFill>
            </a:rPr>
            <a:t>本表投保薪資等級金額錄自勞動部</a:t>
          </a:r>
          <a:r>
            <a:rPr lang="en-US" altLang="zh-TW" sz="800">
              <a:solidFill>
                <a:sysClr val="windowText" lastClr="000000"/>
              </a:solidFill>
            </a:rPr>
            <a:t>113</a:t>
          </a:r>
          <a:r>
            <a:rPr lang="zh-TW" altLang="en-US" sz="800">
              <a:solidFill>
                <a:sysClr val="windowText" lastClr="000000"/>
              </a:solidFill>
            </a:rPr>
            <a:t>年</a:t>
          </a:r>
          <a:r>
            <a:rPr lang="en-US" altLang="zh-TW" sz="800" baseline="0">
              <a:solidFill>
                <a:sysClr val="windowText" lastClr="000000"/>
              </a:solidFill>
            </a:rPr>
            <a:t>11</a:t>
          </a:r>
          <a:r>
            <a:rPr lang="zh-TW" altLang="en-US" sz="800">
              <a:solidFill>
                <a:sysClr val="windowText" lastClr="000000"/>
              </a:solidFill>
            </a:rPr>
            <a:t>月</a:t>
          </a:r>
          <a:r>
            <a:rPr lang="en-US" altLang="zh-TW" sz="800">
              <a:solidFill>
                <a:sysClr val="windowText" lastClr="000000"/>
              </a:solidFill>
            </a:rPr>
            <a:t>15</a:t>
          </a:r>
          <a:r>
            <a:rPr lang="zh-TW" altLang="en-US" sz="800" baseline="0">
              <a:solidFill>
                <a:sysClr val="windowText" lastClr="000000"/>
              </a:solidFill>
            </a:rPr>
            <a:t>日</a:t>
          </a:r>
          <a:r>
            <a:rPr lang="zh-TW" altLang="en-US" sz="800">
              <a:solidFill>
                <a:sysClr val="windowText" lastClr="000000"/>
              </a:solidFill>
            </a:rPr>
            <a:t>勞動保</a:t>
          </a:r>
          <a:r>
            <a:rPr lang="en-US" altLang="zh-TW" sz="800">
              <a:solidFill>
                <a:sysClr val="windowText" lastClr="000000"/>
              </a:solidFill>
            </a:rPr>
            <a:t>2</a:t>
          </a:r>
          <a:r>
            <a:rPr lang="zh-TW" altLang="en-US" sz="800">
              <a:solidFill>
                <a:sysClr val="windowText" lastClr="000000"/>
              </a:solidFill>
            </a:rPr>
            <a:t>字第</a:t>
          </a:r>
          <a:r>
            <a:rPr lang="en-US" altLang="zh-TW" sz="800">
              <a:solidFill>
                <a:sysClr val="windowText" lastClr="000000"/>
              </a:solidFill>
            </a:rPr>
            <a:t>1130087589</a:t>
          </a:r>
          <a:r>
            <a:rPr lang="zh-TW" altLang="en-US" sz="800">
              <a:solidFill>
                <a:sysClr val="windowText" lastClr="000000"/>
              </a:solidFill>
            </a:rPr>
            <a:t>號令修正發布之「勞工保險投保薪資分級表」。</a:t>
          </a:r>
          <a:endParaRPr lang="en-US" altLang="zh-TW" sz="800">
            <a:solidFill>
              <a:sysClr val="windowText" lastClr="000000"/>
            </a:solidFill>
          </a:endParaRPr>
        </a:p>
        <a:p>
          <a:pPr marL="228600" indent="-228600">
            <a:lnSpc>
              <a:spcPct val="100000"/>
            </a:lnSpc>
            <a:spcBef>
              <a:spcPts val="300"/>
            </a:spcBef>
            <a:buFont typeface="+mj-ea"/>
            <a:buAutoNum type="ea1ChtPeriod"/>
          </a:pPr>
          <a:r>
            <a:rPr lang="zh-TW" altLang="en-US" sz="800">
              <a:solidFill>
                <a:sysClr val="windowText" lastClr="000000"/>
              </a:solidFill>
            </a:rPr>
            <a:t>有關被保險人與投保單位應負擔之勞工保險普通事故保險費、職業災害保險費及就業保險費詳細金額，請利用本局網站</a:t>
          </a:r>
          <a:r>
            <a:rPr lang="en-US" altLang="zh-TW" sz="800">
              <a:solidFill>
                <a:sysClr val="windowText" lastClr="000000"/>
              </a:solidFill>
            </a:rPr>
            <a:t>(www.bli.gov.tw)</a:t>
          </a:r>
          <a:r>
            <a:rPr lang="zh-TW" altLang="en-US" sz="800">
              <a:solidFill>
                <a:sysClr val="windowText" lastClr="000000"/>
              </a:solidFill>
            </a:rPr>
            <a:t>首頁</a:t>
          </a:r>
          <a:r>
            <a:rPr lang="en-US" altLang="zh-TW" sz="800">
              <a:solidFill>
                <a:sysClr val="windowText" lastClr="000000"/>
              </a:solidFill>
            </a:rPr>
            <a:t>-</a:t>
          </a:r>
          <a:r>
            <a:rPr lang="zh-TW" altLang="en-US" sz="800">
              <a:solidFill>
                <a:sysClr val="windowText" lastClr="000000"/>
              </a:solidFill>
            </a:rPr>
            <a:t>大家常用的服務</a:t>
          </a:r>
          <a:r>
            <a:rPr lang="en-US" altLang="zh-TW" sz="800">
              <a:solidFill>
                <a:sysClr val="windowText" lastClr="000000"/>
              </a:solidFill>
            </a:rPr>
            <a:t>/</a:t>
          </a:r>
          <a:r>
            <a:rPr lang="zh-TW" altLang="en-US" sz="800">
              <a:solidFill>
                <a:sysClr val="windowText" lastClr="000000"/>
              </a:solidFill>
            </a:rPr>
            <a:t>常用書表下載</a:t>
          </a:r>
          <a:r>
            <a:rPr lang="en-US" altLang="zh-TW" sz="800">
              <a:solidFill>
                <a:sysClr val="windowText" lastClr="000000"/>
              </a:solidFill>
            </a:rPr>
            <a:t>/</a:t>
          </a:r>
          <a:r>
            <a:rPr lang="zh-TW" altLang="en-US" sz="800">
              <a:solidFill>
                <a:sysClr val="windowText" lastClr="000000"/>
              </a:solidFill>
            </a:rPr>
            <a:t>保險費分擔表</a:t>
          </a:r>
          <a:r>
            <a:rPr lang="en-US" altLang="zh-TW" sz="800">
              <a:solidFill>
                <a:sysClr val="windowText" lastClr="000000"/>
              </a:solidFill>
            </a:rPr>
            <a:t>/</a:t>
          </a:r>
          <a:r>
            <a:rPr lang="zh-TW" altLang="en-US" sz="800">
              <a:solidFill>
                <a:sysClr val="windowText" lastClr="000000"/>
              </a:solidFill>
            </a:rPr>
            <a:t>一般單位保險費分擔金額表查詢， 或利用便民服務</a:t>
          </a:r>
          <a:r>
            <a:rPr lang="en-US" altLang="zh-TW" sz="800">
              <a:solidFill>
                <a:sysClr val="windowText" lastClr="000000"/>
              </a:solidFill>
            </a:rPr>
            <a:t>/</a:t>
          </a:r>
          <a:r>
            <a:rPr lang="zh-TW" altLang="en-US" sz="800">
              <a:solidFill>
                <a:sysClr val="windowText" lastClr="000000"/>
              </a:solidFill>
            </a:rPr>
            <a:t>簡易試算</a:t>
          </a:r>
          <a:r>
            <a:rPr lang="en-US" altLang="zh-TW" sz="800">
              <a:solidFill>
                <a:sysClr val="windowText" lastClr="000000"/>
              </a:solidFill>
            </a:rPr>
            <a:t>/</a:t>
          </a:r>
          <a:r>
            <a:rPr lang="zh-TW" altLang="en-US" sz="800">
              <a:solidFill>
                <a:sysClr val="windowText" lastClr="000000"/>
              </a:solidFill>
            </a:rPr>
            <a:t>勞保、就保、職保個人保險費試算項下查詢。</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
  <dimension ref="A1:Q18"/>
  <sheetViews>
    <sheetView tabSelected="1" zoomScaleNormal="100" zoomScaleSheetLayoutView="100" workbookViewId="0">
      <selection activeCell="A5" sqref="A5"/>
    </sheetView>
  </sheetViews>
  <sheetFormatPr defaultColWidth="9" defaultRowHeight="16.5"/>
  <cols>
    <col min="1" max="12" width="10.75" style="10" customWidth="1"/>
    <col min="13" max="13" width="10.25" style="62" customWidth="1"/>
    <col min="14" max="14" width="11" style="62" customWidth="1"/>
    <col min="15" max="15" width="11.25" style="62" bestFit="1" customWidth="1"/>
    <col min="16" max="16" width="6.625" style="62" customWidth="1"/>
    <col min="17" max="17" width="9" style="62"/>
    <col min="18" max="16384" width="9" style="10"/>
  </cols>
  <sheetData>
    <row r="1" spans="1:16" ht="30" customHeight="1">
      <c r="A1" s="198" t="s">
        <v>360</v>
      </c>
      <c r="B1" s="199"/>
      <c r="C1" s="199"/>
      <c r="D1" s="27" t="s">
        <v>92</v>
      </c>
      <c r="E1" s="27" t="s">
        <v>93</v>
      </c>
      <c r="F1" s="28" t="s">
        <v>83</v>
      </c>
      <c r="G1" s="28" t="s">
        <v>82</v>
      </c>
      <c r="H1" s="27" t="s">
        <v>87</v>
      </c>
      <c r="I1" s="27" t="s">
        <v>84</v>
      </c>
      <c r="J1" s="27" t="s">
        <v>85</v>
      </c>
      <c r="K1" s="27" t="s">
        <v>94</v>
      </c>
      <c r="L1" s="27"/>
      <c r="M1" s="61"/>
      <c r="N1" s="61"/>
      <c r="O1" s="61"/>
      <c r="P1" s="61"/>
    </row>
    <row r="2" spans="1:16" ht="30" customHeight="1">
      <c r="A2" s="199"/>
      <c r="B2" s="199"/>
      <c r="C2" s="199"/>
      <c r="D2" s="30">
        <f>IF(B5=1,30,IF(C5&gt;(B5+26),"加保日錯誤",(31-C5)))</f>
        <v>30</v>
      </c>
      <c r="E2" s="30">
        <f>IF(B5=1,"全月",IF(D5&gt;(B5+26),"到職日錯誤",B5+27-D5))</f>
        <v>30</v>
      </c>
      <c r="F2" s="31">
        <v>0.115</v>
      </c>
      <c r="G2" s="31">
        <v>0.01</v>
      </c>
      <c r="H2" s="31">
        <v>1.1000000000000001E-3</v>
      </c>
      <c r="I2" s="31">
        <v>5.1700000000000003E-2</v>
      </c>
      <c r="J2" s="32">
        <v>1.56</v>
      </c>
      <c r="K2" s="31">
        <v>0.06</v>
      </c>
      <c r="L2" s="31"/>
      <c r="M2" s="61"/>
      <c r="N2" s="61"/>
      <c r="O2" s="61"/>
      <c r="P2" s="61"/>
    </row>
    <row r="3" spans="1:16" ht="24.95" customHeight="1" thickBot="1">
      <c r="A3" s="10" t="s">
        <v>78</v>
      </c>
      <c r="B3" s="29"/>
      <c r="C3" s="29"/>
      <c r="D3" s="29" t="s">
        <v>6</v>
      </c>
      <c r="E3" s="29"/>
      <c r="F3" s="29"/>
      <c r="G3" s="28"/>
      <c r="H3" s="27"/>
      <c r="I3" s="33"/>
      <c r="M3" s="63"/>
      <c r="N3" s="64" t="s">
        <v>91</v>
      </c>
      <c r="O3" s="64" t="s">
        <v>161</v>
      </c>
    </row>
    <row r="4" spans="1:16" ht="30" customHeight="1">
      <c r="A4" s="34" t="s">
        <v>5</v>
      </c>
      <c r="B4" s="35" t="s">
        <v>95</v>
      </c>
      <c r="C4" s="36" t="s">
        <v>149</v>
      </c>
      <c r="D4" s="36" t="s">
        <v>150</v>
      </c>
      <c r="E4" s="36" t="s">
        <v>4</v>
      </c>
      <c r="F4" s="56" t="s">
        <v>163</v>
      </c>
      <c r="G4" s="31"/>
      <c r="H4" s="31"/>
      <c r="I4" s="125" t="s">
        <v>75</v>
      </c>
      <c r="J4" s="37" t="s">
        <v>332</v>
      </c>
      <c r="K4" s="37" t="s">
        <v>76</v>
      </c>
      <c r="L4" s="38" t="s">
        <v>249</v>
      </c>
      <c r="M4" s="65" t="s">
        <v>162</v>
      </c>
      <c r="N4" s="63">
        <v>28</v>
      </c>
      <c r="O4" s="66" t="s">
        <v>164</v>
      </c>
    </row>
    <row r="5" spans="1:16" ht="20.65" customHeight="1" thickBot="1">
      <c r="A5" s="39">
        <v>28590</v>
      </c>
      <c r="B5" s="40">
        <v>4</v>
      </c>
      <c r="C5" s="40">
        <v>1</v>
      </c>
      <c r="D5" s="41">
        <v>1</v>
      </c>
      <c r="E5" s="40">
        <v>2</v>
      </c>
      <c r="F5" s="42">
        <v>1</v>
      </c>
      <c r="I5" s="126">
        <f>LOOKUP(A5,勞保分級!$E$3:$E$30,勞保分級!$F$3:$F$30)</f>
        <v>28590</v>
      </c>
      <c r="J5" s="43">
        <f>LOOKUP(A5,職災分級!$D$3:$D$24,職災分級!$E$3:$E$24)</f>
        <v>28590</v>
      </c>
      <c r="K5" s="43">
        <f>LOOKUP(A5,健保分級!$A$5:$A$53,健保分級!$C$5:$C$53)</f>
        <v>28590</v>
      </c>
      <c r="L5" s="44">
        <f>LOOKUP(A5,勞退分級!$E$4:$E$66,勞退分級!$F$4:$F$66)</f>
        <v>28590</v>
      </c>
      <c r="M5" s="65" t="s">
        <v>86</v>
      </c>
      <c r="N5" s="63">
        <v>29</v>
      </c>
      <c r="O5" s="66">
        <f>1%</f>
        <v>0.01</v>
      </c>
    </row>
    <row r="6" spans="1:16" ht="20.65" customHeight="1">
      <c r="A6" s="45"/>
      <c r="B6" s="200" t="s">
        <v>96</v>
      </c>
      <c r="C6" s="200"/>
      <c r="D6" s="200"/>
      <c r="E6" s="200"/>
      <c r="F6" s="200"/>
      <c r="G6" s="200"/>
      <c r="H6" s="200"/>
      <c r="I6" s="200"/>
      <c r="M6" s="65" t="s">
        <v>88</v>
      </c>
      <c r="N6" s="63">
        <v>30</v>
      </c>
      <c r="O6" s="66">
        <v>0.02</v>
      </c>
    </row>
    <row r="7" spans="1:16" ht="20.65" customHeight="1">
      <c r="A7" s="45"/>
      <c r="B7" s="120"/>
      <c r="C7" s="120"/>
      <c r="D7" s="120"/>
      <c r="E7" s="120"/>
      <c r="F7" s="120"/>
      <c r="G7" s="120"/>
      <c r="H7" s="120"/>
      <c r="I7" s="120"/>
      <c r="M7" s="65" t="s">
        <v>89</v>
      </c>
      <c r="N7" s="63">
        <v>31</v>
      </c>
      <c r="O7" s="66">
        <v>0.03</v>
      </c>
    </row>
    <row r="8" spans="1:16" ht="20.65" customHeight="1">
      <c r="A8" s="45"/>
      <c r="B8" s="46"/>
      <c r="C8" s="46"/>
      <c r="G8" s="58"/>
      <c r="H8" s="57"/>
      <c r="M8" s="65" t="s">
        <v>90</v>
      </c>
      <c r="O8" s="66">
        <v>0.04</v>
      </c>
    </row>
    <row r="9" spans="1:16" ht="20.65" customHeight="1" thickBot="1">
      <c r="A9" s="10" t="s">
        <v>355</v>
      </c>
      <c r="O9" s="66">
        <v>0.05</v>
      </c>
    </row>
    <row r="10" spans="1:16" ht="20.65" customHeight="1" thickBot="1">
      <c r="B10" s="201" t="s">
        <v>0</v>
      </c>
      <c r="C10" s="202"/>
      <c r="D10" s="203"/>
      <c r="E10" s="108"/>
      <c r="G10" s="201" t="s">
        <v>261</v>
      </c>
      <c r="H10" s="202"/>
      <c r="I10" s="203"/>
      <c r="J10" s="108"/>
      <c r="O10" s="66">
        <v>0.06</v>
      </c>
    </row>
    <row r="11" spans="1:16" ht="20.65" customHeight="1">
      <c r="A11" s="47" t="s">
        <v>74</v>
      </c>
      <c r="B11" s="160" t="s">
        <v>359</v>
      </c>
      <c r="C11" s="60" t="s">
        <v>81</v>
      </c>
      <c r="D11" s="59" t="s">
        <v>3</v>
      </c>
      <c r="E11" s="50" t="s">
        <v>79</v>
      </c>
      <c r="F11" s="111"/>
      <c r="G11" s="112" t="s">
        <v>77</v>
      </c>
      <c r="H11" s="49" t="s">
        <v>81</v>
      </c>
      <c r="I11" s="48" t="s">
        <v>3</v>
      </c>
      <c r="J11" s="50" t="s">
        <v>80</v>
      </c>
      <c r="K11" s="113"/>
    </row>
    <row r="12" spans="1:16" ht="20.65" customHeight="1" thickBot="1">
      <c r="A12" s="51">
        <f>IF(B5=1,A5,A5*E2/(B5+26))</f>
        <v>28590</v>
      </c>
      <c r="B12" s="52">
        <f>ROUND(I5*$F$2*0.7*D2/30,0)+ROUND(I5*$G$2*0.7*D2/30,0)+ROUND(J5*$H$2*D2/30,0)</f>
        <v>2532</v>
      </c>
      <c r="C12" s="52">
        <f>IF(E5=1,0,ROUND(K5*$I$2*$J$2*0.6,0))</f>
        <v>1384</v>
      </c>
      <c r="D12" s="52">
        <f>ROUND(L5*$K$2*D2/30,0)</f>
        <v>1715</v>
      </c>
      <c r="E12" s="53">
        <f>SUM(A12:D12)</f>
        <v>34221</v>
      </c>
      <c r="F12" s="110"/>
      <c r="G12" s="109">
        <f>ROUND(I5*$F$2*0.2*D2/30,0)+ROUND(I5*$G$2*0.2*D2/30,0)</f>
        <v>715</v>
      </c>
      <c r="H12" s="52">
        <f>LOOKUP(K5,健保分級!$C$5:$C$53,健保分級!$D$5:$D$53)*(E5-1)</f>
        <v>443</v>
      </c>
      <c r="I12" s="52">
        <f>ROUND(L5*($F$5-1)*0.01*D2/30,0)</f>
        <v>0</v>
      </c>
      <c r="J12" s="53">
        <f>A12-SUM(G12:I12)</f>
        <v>27432</v>
      </c>
      <c r="K12" s="114"/>
    </row>
    <row r="13" spans="1:16" ht="20.65" customHeight="1">
      <c r="A13" s="46"/>
      <c r="C13" s="46"/>
      <c r="H13" s="29"/>
      <c r="I13" s="29"/>
    </row>
    <row r="14" spans="1:16" ht="20.65" customHeight="1">
      <c r="A14" s="46"/>
      <c r="C14" s="46"/>
      <c r="H14" s="29"/>
      <c r="I14" s="29"/>
    </row>
    <row r="15" spans="1:16" ht="20.65" customHeight="1" thickBot="1">
      <c r="A15" s="10" t="s">
        <v>358</v>
      </c>
    </row>
    <row r="16" spans="1:16" ht="20.65" customHeight="1" thickBot="1">
      <c r="B16" s="201" t="s">
        <v>262</v>
      </c>
      <c r="C16" s="202"/>
      <c r="D16" s="203"/>
      <c r="E16" s="108"/>
      <c r="G16" s="201" t="s">
        <v>265</v>
      </c>
      <c r="H16" s="202"/>
      <c r="I16" s="203"/>
      <c r="J16" s="108"/>
    </row>
    <row r="17" spans="1:11" ht="20.65" customHeight="1">
      <c r="A17" s="47" t="s">
        <v>74</v>
      </c>
      <c r="B17" s="161" t="s">
        <v>359</v>
      </c>
      <c r="C17" s="78" t="s">
        <v>248</v>
      </c>
      <c r="D17" s="79" t="s">
        <v>3</v>
      </c>
      <c r="E17" s="115" t="s">
        <v>79</v>
      </c>
      <c r="F17" s="119"/>
      <c r="G17" s="117" t="s">
        <v>77</v>
      </c>
      <c r="H17" s="82" t="s">
        <v>248</v>
      </c>
      <c r="I17" s="81" t="s">
        <v>3</v>
      </c>
      <c r="J17" s="50" t="s">
        <v>80</v>
      </c>
      <c r="K17" s="113"/>
    </row>
    <row r="18" spans="1:11" ht="20.65" customHeight="1" thickBot="1">
      <c r="A18" s="51">
        <f>A12</f>
        <v>28590</v>
      </c>
      <c r="B18" s="80">
        <f>B12</f>
        <v>2532</v>
      </c>
      <c r="C18" s="80">
        <f>A5*0.0211</f>
        <v>603.24900000000002</v>
      </c>
      <c r="D18" s="80">
        <f>D12</f>
        <v>1715</v>
      </c>
      <c r="E18" s="116">
        <f>SUM(A18:D18)</f>
        <v>33440.248999999996</v>
      </c>
      <c r="F18" s="110"/>
      <c r="G18" s="118">
        <f>G12</f>
        <v>715</v>
      </c>
      <c r="H18" s="80">
        <f>IF(A5&gt;27469,C18,0)</f>
        <v>603.24900000000002</v>
      </c>
      <c r="I18" s="80">
        <f>ROUND(L5*($F$5-1)*0.01*D2/30,0)</f>
        <v>0</v>
      </c>
      <c r="J18" s="53">
        <f>A18-SUM(G18:I18)</f>
        <v>27271.751</v>
      </c>
      <c r="K18" s="114"/>
    </row>
  </sheetData>
  <sheetProtection formatCells="0" formatColumns="0" formatRows="0" insertColumns="0" insertRows="0" insertHyperlinks="0" deleteColumns="0" deleteRows="0" sort="0" autoFilter="0" pivotTables="0"/>
  <protectedRanges>
    <protectedRange sqref="A5:F5" name="範圍3"/>
  </protectedRanges>
  <mergeCells count="6">
    <mergeCell ref="A1:C2"/>
    <mergeCell ref="B6:I6"/>
    <mergeCell ref="B10:D10"/>
    <mergeCell ref="G10:I10"/>
    <mergeCell ref="B16:D16"/>
    <mergeCell ref="G16:I16"/>
  </mergeCells>
  <phoneticPr fontId="2" type="noConversion"/>
  <pageMargins left="0.75" right="0.75" top="1" bottom="1" header="0.5" footer="0.5"/>
  <pageSetup paperSize="9" scale="9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nchor moveWithCells="1">
                  <from>
                    <xdr:col>4</xdr:col>
                    <xdr:colOff>0</xdr:colOff>
                    <xdr:row>4</xdr:row>
                    <xdr:rowOff>0</xdr:rowOff>
                  </from>
                  <to>
                    <xdr:col>4</xdr:col>
                    <xdr:colOff>666750</xdr:colOff>
                    <xdr:row>4</xdr:row>
                    <xdr:rowOff>247650</xdr:rowOff>
                  </to>
                </anchor>
              </controlPr>
            </control>
          </mc:Choice>
        </mc:AlternateContent>
        <mc:AlternateContent xmlns:mc="http://schemas.openxmlformats.org/markup-compatibility/2006">
          <mc:Choice Requires="x14">
            <control shapeId="1029" r:id="rId5" name="Drop Down 5">
              <controlPr defaultSize="0" autoLine="0" autoPict="0">
                <anchor moveWithCells="1">
                  <from>
                    <xdr:col>1</xdr:col>
                    <xdr:colOff>9525</xdr:colOff>
                    <xdr:row>4</xdr:row>
                    <xdr:rowOff>0</xdr:rowOff>
                  </from>
                  <to>
                    <xdr:col>2</xdr:col>
                    <xdr:colOff>28575</xdr:colOff>
                    <xdr:row>4</xdr:row>
                    <xdr:rowOff>247650</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5</xdr:col>
                    <xdr:colOff>0</xdr:colOff>
                    <xdr:row>4</xdr:row>
                    <xdr:rowOff>0</xdr:rowOff>
                  </from>
                  <to>
                    <xdr:col>5</xdr:col>
                    <xdr:colOff>666750</xdr:colOff>
                    <xdr:row>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F34"/>
  <sheetViews>
    <sheetView zoomScale="120" zoomScaleNormal="120" workbookViewId="0">
      <selection activeCell="E3" sqref="E3"/>
    </sheetView>
  </sheetViews>
  <sheetFormatPr defaultColWidth="9" defaultRowHeight="16.5"/>
  <cols>
    <col min="1" max="1" width="9.625" style="10" customWidth="1"/>
    <col min="2" max="2" width="30.5" style="10" customWidth="1"/>
    <col min="3" max="3" width="16.25" style="10" customWidth="1"/>
    <col min="4" max="4" width="16.5" style="10" customWidth="1"/>
    <col min="5" max="16384" width="9" style="10"/>
  </cols>
  <sheetData>
    <row r="1" spans="1:6" ht="72" customHeight="1">
      <c r="A1" s="204" t="s">
        <v>263</v>
      </c>
      <c r="B1" s="204"/>
      <c r="C1" s="204"/>
      <c r="D1" s="206" t="s">
        <v>361</v>
      </c>
      <c r="E1" s="207"/>
      <c r="F1" s="208"/>
    </row>
    <row r="2" spans="1:6" ht="38.25" customHeight="1">
      <c r="A2" s="1" t="s">
        <v>99</v>
      </c>
      <c r="B2" s="1" t="s">
        <v>107</v>
      </c>
      <c r="C2" s="1" t="s">
        <v>97</v>
      </c>
      <c r="D2" s="1" t="s">
        <v>98</v>
      </c>
      <c r="E2" s="84" t="s">
        <v>100</v>
      </c>
      <c r="F2" s="84" t="s">
        <v>101</v>
      </c>
    </row>
    <row r="3" spans="1:6" ht="19.5" customHeight="1">
      <c r="A3" s="209" t="s">
        <v>238</v>
      </c>
      <c r="B3" s="70">
        <v>1</v>
      </c>
      <c r="C3" s="70">
        <v>11100</v>
      </c>
      <c r="D3" s="5"/>
      <c r="E3" s="68">
        <v>1</v>
      </c>
      <c r="F3" s="69">
        <f>C3</f>
        <v>11100</v>
      </c>
    </row>
    <row r="4" spans="1:6" ht="19.5">
      <c r="A4" s="210"/>
      <c r="B4" s="70">
        <f t="shared" ref="B4:B14" si="0">C3+1</f>
        <v>11101</v>
      </c>
      <c r="C4" s="70">
        <v>12540</v>
      </c>
      <c r="D4" s="1"/>
      <c r="E4" s="69">
        <f>F3+1</f>
        <v>11101</v>
      </c>
      <c r="F4" s="69">
        <f t="shared" ref="F4:F18" si="1">C4</f>
        <v>12540</v>
      </c>
    </row>
    <row r="5" spans="1:6" ht="19.5">
      <c r="A5" s="210"/>
      <c r="B5" s="70">
        <f t="shared" si="0"/>
        <v>12541</v>
      </c>
      <c r="C5" s="70">
        <v>13500</v>
      </c>
      <c r="D5" s="1"/>
      <c r="E5" s="69">
        <f t="shared" ref="E5:E30" si="2">F4+1</f>
        <v>12541</v>
      </c>
      <c r="F5" s="69">
        <f t="shared" si="1"/>
        <v>13500</v>
      </c>
    </row>
    <row r="6" spans="1:6" ht="19.5">
      <c r="A6" s="210"/>
      <c r="B6" s="70">
        <f t="shared" si="0"/>
        <v>13501</v>
      </c>
      <c r="C6" s="70">
        <v>15840</v>
      </c>
      <c r="D6" s="1"/>
      <c r="E6" s="69">
        <f t="shared" si="2"/>
        <v>13501</v>
      </c>
      <c r="F6" s="69">
        <f t="shared" si="1"/>
        <v>15840</v>
      </c>
    </row>
    <row r="7" spans="1:6" ht="19.5">
      <c r="A7" s="210"/>
      <c r="B7" s="70">
        <f t="shared" si="0"/>
        <v>15841</v>
      </c>
      <c r="C7" s="70">
        <v>16500</v>
      </c>
      <c r="D7" s="1"/>
      <c r="E7" s="69">
        <f t="shared" si="2"/>
        <v>15841</v>
      </c>
      <c r="F7" s="69">
        <f t="shared" si="1"/>
        <v>16500</v>
      </c>
    </row>
    <row r="8" spans="1:6" ht="19.5">
      <c r="A8" s="210"/>
      <c r="B8" s="70">
        <f t="shared" si="0"/>
        <v>16501</v>
      </c>
      <c r="C8" s="70">
        <v>17280</v>
      </c>
      <c r="D8" s="1"/>
      <c r="E8" s="69">
        <f t="shared" si="2"/>
        <v>16501</v>
      </c>
      <c r="F8" s="69">
        <f t="shared" si="1"/>
        <v>17280</v>
      </c>
    </row>
    <row r="9" spans="1:6" ht="19.899999999999999" customHeight="1">
      <c r="A9" s="210"/>
      <c r="B9" s="70">
        <f t="shared" si="0"/>
        <v>17281</v>
      </c>
      <c r="C9" s="70">
        <v>17880</v>
      </c>
      <c r="D9" s="8"/>
      <c r="E9" s="69">
        <f t="shared" si="2"/>
        <v>17281</v>
      </c>
      <c r="F9" s="69">
        <f t="shared" si="1"/>
        <v>17880</v>
      </c>
    </row>
    <row r="10" spans="1:6" ht="19.899999999999999" customHeight="1">
      <c r="A10" s="210"/>
      <c r="B10" s="70">
        <f t="shared" si="0"/>
        <v>17881</v>
      </c>
      <c r="C10" s="72">
        <v>19047</v>
      </c>
      <c r="D10" s="8"/>
      <c r="E10" s="69">
        <f t="shared" si="2"/>
        <v>17881</v>
      </c>
      <c r="F10" s="69">
        <f t="shared" si="1"/>
        <v>19047</v>
      </c>
    </row>
    <row r="11" spans="1:6" ht="19.899999999999999" customHeight="1">
      <c r="A11" s="210"/>
      <c r="B11" s="70">
        <f t="shared" si="0"/>
        <v>19048</v>
      </c>
      <c r="C11" s="72">
        <v>20008</v>
      </c>
      <c r="D11" s="8"/>
      <c r="E11" s="69">
        <f t="shared" si="2"/>
        <v>19048</v>
      </c>
      <c r="F11" s="69">
        <f t="shared" si="1"/>
        <v>20008</v>
      </c>
    </row>
    <row r="12" spans="1:6" ht="19.899999999999999" customHeight="1">
      <c r="A12" s="210"/>
      <c r="B12" s="70">
        <f t="shared" si="0"/>
        <v>20009</v>
      </c>
      <c r="C12" s="72">
        <v>21009</v>
      </c>
      <c r="D12" s="8"/>
      <c r="E12" s="69">
        <f t="shared" si="2"/>
        <v>20009</v>
      </c>
      <c r="F12" s="69">
        <f t="shared" si="1"/>
        <v>21009</v>
      </c>
    </row>
    <row r="13" spans="1:6" ht="19.899999999999999" customHeight="1">
      <c r="A13" s="210"/>
      <c r="B13" s="70">
        <f t="shared" si="0"/>
        <v>21010</v>
      </c>
      <c r="C13" s="74">
        <v>22000</v>
      </c>
      <c r="D13" s="6"/>
      <c r="E13" s="69">
        <f t="shared" si="2"/>
        <v>21010</v>
      </c>
      <c r="F13" s="69">
        <f t="shared" si="1"/>
        <v>22000</v>
      </c>
    </row>
    <row r="14" spans="1:6" ht="19.899999999999999" customHeight="1">
      <c r="A14" s="210"/>
      <c r="B14" s="70">
        <f t="shared" si="0"/>
        <v>22001</v>
      </c>
      <c r="C14" s="74">
        <v>23100</v>
      </c>
      <c r="D14" s="6"/>
      <c r="E14" s="69">
        <f t="shared" si="2"/>
        <v>22001</v>
      </c>
      <c r="F14" s="69">
        <f t="shared" si="1"/>
        <v>23100</v>
      </c>
    </row>
    <row r="15" spans="1:6" ht="19.899999999999999" customHeight="1">
      <c r="A15" s="211"/>
      <c r="B15" s="70">
        <v>23101</v>
      </c>
      <c r="C15" s="70">
        <v>24000</v>
      </c>
      <c r="D15" s="7"/>
      <c r="E15" s="69">
        <f t="shared" si="2"/>
        <v>23101</v>
      </c>
      <c r="F15" s="69">
        <f t="shared" si="1"/>
        <v>24000</v>
      </c>
    </row>
    <row r="16" spans="1:6" ht="19.899999999999999" customHeight="1">
      <c r="A16" s="211"/>
      <c r="B16" s="70">
        <v>24001</v>
      </c>
      <c r="C16" s="133">
        <v>25250</v>
      </c>
      <c r="D16" s="7"/>
      <c r="E16" s="69">
        <f t="shared" si="2"/>
        <v>24001</v>
      </c>
      <c r="F16" s="69">
        <f t="shared" si="1"/>
        <v>25250</v>
      </c>
    </row>
    <row r="17" spans="1:6" ht="19.899999999999999" customHeight="1">
      <c r="A17" s="211"/>
      <c r="B17" s="133">
        <v>25251</v>
      </c>
      <c r="C17" s="133">
        <v>26400</v>
      </c>
      <c r="D17" s="7"/>
      <c r="E17" s="69">
        <f t="shared" si="2"/>
        <v>25251</v>
      </c>
      <c r="F17" s="69">
        <f t="shared" si="1"/>
        <v>26400</v>
      </c>
    </row>
    <row r="18" spans="1:6" ht="19.899999999999999" customHeight="1">
      <c r="A18" s="212"/>
      <c r="B18" s="133">
        <v>26401</v>
      </c>
      <c r="C18" s="133">
        <v>27600</v>
      </c>
      <c r="D18" s="7"/>
      <c r="E18" s="69">
        <f>F17+1</f>
        <v>26401</v>
      </c>
      <c r="F18" s="69">
        <f t="shared" si="1"/>
        <v>27600</v>
      </c>
    </row>
    <row r="19" spans="1:6" ht="19.899999999999999" customHeight="1">
      <c r="A19" s="6" t="s">
        <v>237</v>
      </c>
      <c r="B19" s="7" t="s">
        <v>362</v>
      </c>
      <c r="C19" s="7" t="s">
        <v>363</v>
      </c>
      <c r="D19" s="7"/>
      <c r="E19" s="69">
        <f t="shared" si="2"/>
        <v>27601</v>
      </c>
      <c r="F19" s="69">
        <f t="shared" ref="F19:F30" si="3">INT(LEFT(C19,LEN(TRIM(C19))-1))</f>
        <v>28590</v>
      </c>
    </row>
    <row r="20" spans="1:6" ht="19.899999999999999" customHeight="1">
      <c r="A20" s="6" t="s">
        <v>236</v>
      </c>
      <c r="B20" s="7" t="s">
        <v>364</v>
      </c>
      <c r="C20" s="7" t="s">
        <v>167</v>
      </c>
      <c r="D20" s="7"/>
      <c r="E20" s="69">
        <f t="shared" si="2"/>
        <v>28591</v>
      </c>
      <c r="F20" s="69">
        <f t="shared" si="3"/>
        <v>28800</v>
      </c>
    </row>
    <row r="21" spans="1:6" ht="19.899999999999999" customHeight="1">
      <c r="A21" s="7" t="s">
        <v>233</v>
      </c>
      <c r="B21" s="7" t="s">
        <v>168</v>
      </c>
      <c r="C21" s="7" t="s">
        <v>169</v>
      </c>
      <c r="D21" s="7"/>
      <c r="E21" s="69">
        <f t="shared" si="2"/>
        <v>28801</v>
      </c>
      <c r="F21" s="69">
        <f t="shared" si="3"/>
        <v>30300</v>
      </c>
    </row>
    <row r="22" spans="1:6" ht="19.899999999999999" customHeight="1">
      <c r="A22" s="7" t="s">
        <v>151</v>
      </c>
      <c r="B22" s="7" t="s">
        <v>170</v>
      </c>
      <c r="C22" s="7" t="s">
        <v>171</v>
      </c>
      <c r="D22" s="7"/>
      <c r="E22" s="69">
        <f t="shared" si="2"/>
        <v>30301</v>
      </c>
      <c r="F22" s="69">
        <f t="shared" si="3"/>
        <v>31800</v>
      </c>
    </row>
    <row r="23" spans="1:6" ht="19.899999999999999" customHeight="1">
      <c r="A23" s="7" t="s">
        <v>152</v>
      </c>
      <c r="B23" s="7" t="s">
        <v>172</v>
      </c>
      <c r="C23" s="7" t="s">
        <v>173</v>
      </c>
      <c r="D23" s="7"/>
      <c r="E23" s="71">
        <f t="shared" si="2"/>
        <v>31801</v>
      </c>
      <c r="F23" s="69">
        <f t="shared" si="3"/>
        <v>33300</v>
      </c>
    </row>
    <row r="24" spans="1:6" ht="19.899999999999999" customHeight="1">
      <c r="A24" s="7" t="s">
        <v>153</v>
      </c>
      <c r="B24" s="7" t="s">
        <v>174</v>
      </c>
      <c r="C24" s="7" t="s">
        <v>175</v>
      </c>
      <c r="D24" s="7"/>
      <c r="E24" s="71">
        <f t="shared" si="2"/>
        <v>33301</v>
      </c>
      <c r="F24" s="69">
        <f t="shared" si="3"/>
        <v>34800</v>
      </c>
    </row>
    <row r="25" spans="1:6" ht="19.899999999999999" customHeight="1">
      <c r="A25" s="7" t="s">
        <v>165</v>
      </c>
      <c r="B25" s="7" t="s">
        <v>176</v>
      </c>
      <c r="C25" s="7" t="s">
        <v>177</v>
      </c>
      <c r="D25" s="7"/>
      <c r="E25" s="71">
        <f t="shared" si="2"/>
        <v>34801</v>
      </c>
      <c r="F25" s="69">
        <f t="shared" si="3"/>
        <v>36300</v>
      </c>
    </row>
    <row r="26" spans="1:6" ht="19.899999999999999" customHeight="1">
      <c r="A26" s="7" t="s">
        <v>166</v>
      </c>
      <c r="B26" s="7" t="s">
        <v>178</v>
      </c>
      <c r="C26" s="7" t="s">
        <v>179</v>
      </c>
      <c r="D26" s="7"/>
      <c r="E26" s="71">
        <f t="shared" si="2"/>
        <v>36301</v>
      </c>
      <c r="F26" s="69">
        <f t="shared" si="3"/>
        <v>38200</v>
      </c>
    </row>
    <row r="27" spans="1:6" ht="19.899999999999999" customHeight="1">
      <c r="A27" s="7" t="s">
        <v>157</v>
      </c>
      <c r="B27" s="7" t="s">
        <v>180</v>
      </c>
      <c r="C27" s="7" t="s">
        <v>181</v>
      </c>
      <c r="D27" s="7"/>
      <c r="E27" s="71">
        <f t="shared" si="2"/>
        <v>38201</v>
      </c>
      <c r="F27" s="69">
        <f t="shared" si="3"/>
        <v>40100</v>
      </c>
    </row>
    <row r="28" spans="1:6" ht="19.899999999999999" customHeight="1">
      <c r="A28" s="7" t="s">
        <v>158</v>
      </c>
      <c r="B28" s="7" t="s">
        <v>182</v>
      </c>
      <c r="C28" s="7" t="s">
        <v>183</v>
      </c>
      <c r="D28" s="7"/>
      <c r="E28" s="71">
        <f t="shared" si="2"/>
        <v>40101</v>
      </c>
      <c r="F28" s="69">
        <f t="shared" si="3"/>
        <v>42000</v>
      </c>
    </row>
    <row r="29" spans="1:6" ht="19.899999999999999" customHeight="1">
      <c r="A29" s="7" t="s">
        <v>159</v>
      </c>
      <c r="B29" s="7" t="s">
        <v>184</v>
      </c>
      <c r="C29" s="7" t="s">
        <v>185</v>
      </c>
      <c r="D29" s="7"/>
      <c r="E29" s="71">
        <f t="shared" si="2"/>
        <v>42001</v>
      </c>
      <c r="F29" s="69">
        <f t="shared" si="3"/>
        <v>43900</v>
      </c>
    </row>
    <row r="30" spans="1:6" ht="19.899999999999999" customHeight="1">
      <c r="A30" s="7" t="s">
        <v>160</v>
      </c>
      <c r="B30" s="7" t="s">
        <v>186</v>
      </c>
      <c r="C30" s="7" t="s">
        <v>187</v>
      </c>
      <c r="D30" s="7"/>
      <c r="E30" s="71">
        <f t="shared" si="2"/>
        <v>43901</v>
      </c>
      <c r="F30" s="69">
        <f t="shared" si="3"/>
        <v>45800</v>
      </c>
    </row>
    <row r="31" spans="1:6" ht="279.60000000000002" customHeight="1">
      <c r="A31" s="73" t="s">
        <v>1</v>
      </c>
      <c r="B31" s="205" t="s">
        <v>365</v>
      </c>
      <c r="C31" s="205"/>
      <c r="D31" s="205"/>
      <c r="E31" s="68"/>
      <c r="F31" s="68"/>
    </row>
    <row r="33" spans="2:2">
      <c r="B33" s="11"/>
    </row>
    <row r="34" spans="2:2">
      <c r="B34" s="11"/>
    </row>
  </sheetData>
  <mergeCells count="4">
    <mergeCell ref="A1:C1"/>
    <mergeCell ref="B31:D31"/>
    <mergeCell ref="D1:F1"/>
    <mergeCell ref="A3:A18"/>
  </mergeCells>
  <phoneticPr fontId="2" type="noConversion"/>
  <pageMargins left="0" right="0" top="0.19685039370078741"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120" zoomScaleNormal="120" workbookViewId="0">
      <selection activeCell="C24" sqref="C24"/>
    </sheetView>
  </sheetViews>
  <sheetFormatPr defaultColWidth="9" defaultRowHeight="12.75"/>
  <cols>
    <col min="1" max="1" width="15.75" style="121" customWidth="1"/>
    <col min="2" max="2" width="40.75" style="121" customWidth="1"/>
    <col min="3" max="3" width="30.75" style="121" customWidth="1"/>
    <col min="4" max="5" width="10.75" style="121" customWidth="1"/>
    <col min="6" max="16384" width="9" style="121"/>
  </cols>
  <sheetData>
    <row r="1" spans="1:5" ht="87" customHeight="1">
      <c r="A1" s="213" t="s">
        <v>266</v>
      </c>
      <c r="B1" s="214"/>
      <c r="C1" s="214"/>
      <c r="D1" s="215" t="s">
        <v>366</v>
      </c>
      <c r="E1" s="216"/>
    </row>
    <row r="2" spans="1:5" ht="37.5" customHeight="1">
      <c r="A2" s="122" t="s">
        <v>267</v>
      </c>
      <c r="B2" s="122" t="s">
        <v>352</v>
      </c>
      <c r="C2" s="122" t="s">
        <v>97</v>
      </c>
      <c r="D2" s="122" t="s">
        <v>268</v>
      </c>
      <c r="E2" s="122" t="s">
        <v>269</v>
      </c>
    </row>
    <row r="3" spans="1:5" ht="21.75" customHeight="1">
      <c r="A3" s="122" t="s">
        <v>270</v>
      </c>
      <c r="B3" s="122" t="s">
        <v>367</v>
      </c>
      <c r="C3" s="122" t="s">
        <v>368</v>
      </c>
      <c r="D3" s="123">
        <v>1</v>
      </c>
      <c r="E3" s="124">
        <f>INT(LEFT(C3,LEN(TRIM(C3))-1))</f>
        <v>28590</v>
      </c>
    </row>
    <row r="4" spans="1:5" ht="21.75" customHeight="1">
      <c r="A4" s="122" t="s">
        <v>271</v>
      </c>
      <c r="B4" s="122" t="s">
        <v>369</v>
      </c>
      <c r="C4" s="122" t="s">
        <v>370</v>
      </c>
      <c r="D4" s="123">
        <f t="shared" ref="D4:D24" si="0">E3+1</f>
        <v>28591</v>
      </c>
      <c r="E4" s="124">
        <f t="shared" ref="E4:E24" si="1">INT(LEFT(C4,LEN(TRIM(C4))-1))</f>
        <v>28800</v>
      </c>
    </row>
    <row r="5" spans="1:5" ht="21.75" customHeight="1">
      <c r="A5" s="122" t="s">
        <v>272</v>
      </c>
      <c r="B5" s="122" t="s">
        <v>371</v>
      </c>
      <c r="C5" s="122" t="s">
        <v>275</v>
      </c>
      <c r="D5" s="123">
        <f>E4+1</f>
        <v>28801</v>
      </c>
      <c r="E5" s="124">
        <f t="shared" ref="E5" si="2">INT(LEFT(C5,LEN(TRIM(C5))-1))</f>
        <v>30300</v>
      </c>
    </row>
    <row r="6" spans="1:5" ht="21.75" customHeight="1">
      <c r="A6" s="122" t="s">
        <v>273</v>
      </c>
      <c r="B6" s="122" t="s">
        <v>277</v>
      </c>
      <c r="C6" s="122" t="s">
        <v>278</v>
      </c>
      <c r="D6" s="123">
        <f>E5+1</f>
        <v>30301</v>
      </c>
      <c r="E6" s="124">
        <f t="shared" si="1"/>
        <v>31800</v>
      </c>
    </row>
    <row r="7" spans="1:5" ht="21.75" customHeight="1">
      <c r="A7" s="122" t="s">
        <v>274</v>
      </c>
      <c r="B7" s="122" t="s">
        <v>280</v>
      </c>
      <c r="C7" s="122" t="s">
        <v>281</v>
      </c>
      <c r="D7" s="123">
        <f t="shared" si="0"/>
        <v>31801</v>
      </c>
      <c r="E7" s="124">
        <f t="shared" si="1"/>
        <v>33300</v>
      </c>
    </row>
    <row r="8" spans="1:5" ht="21.75" customHeight="1">
      <c r="A8" s="122" t="s">
        <v>276</v>
      </c>
      <c r="B8" s="122" t="s">
        <v>283</v>
      </c>
      <c r="C8" s="122" t="s">
        <v>284</v>
      </c>
      <c r="D8" s="123">
        <f t="shared" si="0"/>
        <v>33301</v>
      </c>
      <c r="E8" s="124">
        <f t="shared" si="1"/>
        <v>34800</v>
      </c>
    </row>
    <row r="9" spans="1:5" ht="21.75" customHeight="1">
      <c r="A9" s="122" t="s">
        <v>279</v>
      </c>
      <c r="B9" s="122" t="s">
        <v>286</v>
      </c>
      <c r="C9" s="122" t="s">
        <v>287</v>
      </c>
      <c r="D9" s="123">
        <f t="shared" si="0"/>
        <v>34801</v>
      </c>
      <c r="E9" s="124">
        <f t="shared" si="1"/>
        <v>36300</v>
      </c>
    </row>
    <row r="10" spans="1:5" ht="21.75" customHeight="1">
      <c r="A10" s="122" t="s">
        <v>282</v>
      </c>
      <c r="B10" s="122" t="s">
        <v>289</v>
      </c>
      <c r="C10" s="122" t="s">
        <v>290</v>
      </c>
      <c r="D10" s="123">
        <f t="shared" si="0"/>
        <v>36301</v>
      </c>
      <c r="E10" s="124">
        <f t="shared" si="1"/>
        <v>38200</v>
      </c>
    </row>
    <row r="11" spans="1:5" ht="21.75" customHeight="1">
      <c r="A11" s="122" t="s">
        <v>285</v>
      </c>
      <c r="B11" s="122" t="s">
        <v>292</v>
      </c>
      <c r="C11" s="122" t="s">
        <v>293</v>
      </c>
      <c r="D11" s="123">
        <f t="shared" si="0"/>
        <v>38201</v>
      </c>
      <c r="E11" s="124">
        <f t="shared" si="1"/>
        <v>40100</v>
      </c>
    </row>
    <row r="12" spans="1:5" ht="21.75" customHeight="1">
      <c r="A12" s="122" t="s">
        <v>288</v>
      </c>
      <c r="B12" s="122" t="s">
        <v>295</v>
      </c>
      <c r="C12" s="122" t="s">
        <v>296</v>
      </c>
      <c r="D12" s="123">
        <f t="shared" si="0"/>
        <v>40101</v>
      </c>
      <c r="E12" s="124">
        <f t="shared" si="1"/>
        <v>42000</v>
      </c>
    </row>
    <row r="13" spans="1:5" ht="21.75" customHeight="1">
      <c r="A13" s="122" t="s">
        <v>291</v>
      </c>
      <c r="B13" s="122" t="s">
        <v>298</v>
      </c>
      <c r="C13" s="122" t="s">
        <v>299</v>
      </c>
      <c r="D13" s="123">
        <f t="shared" si="0"/>
        <v>42001</v>
      </c>
      <c r="E13" s="124">
        <f t="shared" si="1"/>
        <v>43900</v>
      </c>
    </row>
    <row r="14" spans="1:5" ht="21.75" customHeight="1">
      <c r="A14" s="122" t="s">
        <v>294</v>
      </c>
      <c r="B14" s="122" t="s">
        <v>301</v>
      </c>
      <c r="C14" s="122" t="s">
        <v>302</v>
      </c>
      <c r="D14" s="123">
        <f t="shared" si="0"/>
        <v>43901</v>
      </c>
      <c r="E14" s="124">
        <f t="shared" si="1"/>
        <v>45800</v>
      </c>
    </row>
    <row r="15" spans="1:5" ht="21.75" customHeight="1">
      <c r="A15" s="122" t="s">
        <v>297</v>
      </c>
      <c r="B15" s="122" t="s">
        <v>304</v>
      </c>
      <c r="C15" s="122" t="s">
        <v>305</v>
      </c>
      <c r="D15" s="123">
        <f t="shared" si="0"/>
        <v>45801</v>
      </c>
      <c r="E15" s="124">
        <f t="shared" si="1"/>
        <v>48200</v>
      </c>
    </row>
    <row r="16" spans="1:5" ht="21.75" customHeight="1">
      <c r="A16" s="122" t="s">
        <v>300</v>
      </c>
      <c r="B16" s="122" t="s">
        <v>307</v>
      </c>
      <c r="C16" s="122" t="s">
        <v>308</v>
      </c>
      <c r="D16" s="123">
        <f t="shared" si="0"/>
        <v>48201</v>
      </c>
      <c r="E16" s="124">
        <f t="shared" si="1"/>
        <v>50600</v>
      </c>
    </row>
    <row r="17" spans="1:5" ht="21.75" customHeight="1">
      <c r="A17" s="122" t="s">
        <v>303</v>
      </c>
      <c r="B17" s="122" t="s">
        <v>310</v>
      </c>
      <c r="C17" s="122" t="s">
        <v>311</v>
      </c>
      <c r="D17" s="123">
        <f t="shared" si="0"/>
        <v>50601</v>
      </c>
      <c r="E17" s="124">
        <f t="shared" si="1"/>
        <v>53000</v>
      </c>
    </row>
    <row r="18" spans="1:5" ht="21.75" customHeight="1">
      <c r="A18" s="122" t="s">
        <v>306</v>
      </c>
      <c r="B18" s="122" t="s">
        <v>313</v>
      </c>
      <c r="C18" s="122" t="s">
        <v>314</v>
      </c>
      <c r="D18" s="123">
        <f t="shared" si="0"/>
        <v>53001</v>
      </c>
      <c r="E18" s="124">
        <f t="shared" si="1"/>
        <v>55400</v>
      </c>
    </row>
    <row r="19" spans="1:5" ht="21.75" customHeight="1">
      <c r="A19" s="122" t="s">
        <v>309</v>
      </c>
      <c r="B19" s="122" t="s">
        <v>316</v>
      </c>
      <c r="C19" s="122" t="s">
        <v>317</v>
      </c>
      <c r="D19" s="123">
        <f t="shared" si="0"/>
        <v>55401</v>
      </c>
      <c r="E19" s="124">
        <f t="shared" si="1"/>
        <v>57800</v>
      </c>
    </row>
    <row r="20" spans="1:5" ht="21.75" customHeight="1">
      <c r="A20" s="122" t="s">
        <v>312</v>
      </c>
      <c r="B20" s="122" t="s">
        <v>319</v>
      </c>
      <c r="C20" s="122" t="s">
        <v>320</v>
      </c>
      <c r="D20" s="123">
        <f t="shared" si="0"/>
        <v>57801</v>
      </c>
      <c r="E20" s="124">
        <f t="shared" si="1"/>
        <v>60800</v>
      </c>
    </row>
    <row r="21" spans="1:5" ht="21.75" customHeight="1">
      <c r="A21" s="122" t="s">
        <v>315</v>
      </c>
      <c r="B21" s="122" t="s">
        <v>322</v>
      </c>
      <c r="C21" s="122" t="s">
        <v>323</v>
      </c>
      <c r="D21" s="123">
        <f t="shared" si="0"/>
        <v>60801</v>
      </c>
      <c r="E21" s="124">
        <f t="shared" si="1"/>
        <v>63800</v>
      </c>
    </row>
    <row r="22" spans="1:5" ht="21.75" customHeight="1">
      <c r="A22" s="122" t="s">
        <v>318</v>
      </c>
      <c r="B22" s="122" t="s">
        <v>325</v>
      </c>
      <c r="C22" s="122" t="s">
        <v>326</v>
      </c>
      <c r="D22" s="123">
        <f t="shared" si="0"/>
        <v>63801</v>
      </c>
      <c r="E22" s="124">
        <f t="shared" si="1"/>
        <v>66800</v>
      </c>
    </row>
    <row r="23" spans="1:5" ht="21.75" customHeight="1">
      <c r="A23" s="122" t="s">
        <v>321</v>
      </c>
      <c r="B23" s="122" t="s">
        <v>327</v>
      </c>
      <c r="C23" s="122" t="s">
        <v>328</v>
      </c>
      <c r="D23" s="123">
        <f t="shared" si="0"/>
        <v>66801</v>
      </c>
      <c r="E23" s="124">
        <f t="shared" si="1"/>
        <v>69800</v>
      </c>
    </row>
    <row r="24" spans="1:5" ht="21.75" customHeight="1">
      <c r="A24" s="122" t="s">
        <v>324</v>
      </c>
      <c r="B24" s="134" t="s">
        <v>329</v>
      </c>
      <c r="C24" s="134" t="s">
        <v>330</v>
      </c>
      <c r="D24" s="135">
        <f t="shared" si="0"/>
        <v>69801</v>
      </c>
      <c r="E24" s="136">
        <f t="shared" si="1"/>
        <v>72800</v>
      </c>
    </row>
    <row r="25" spans="1:5" ht="75" customHeight="1">
      <c r="A25" s="122" t="s">
        <v>1</v>
      </c>
      <c r="B25" s="217" t="s">
        <v>331</v>
      </c>
      <c r="C25" s="218"/>
      <c r="D25" s="219"/>
      <c r="E25" s="220"/>
    </row>
  </sheetData>
  <mergeCells count="3">
    <mergeCell ref="A1:C1"/>
    <mergeCell ref="D1:E1"/>
    <mergeCell ref="B25:E25"/>
  </mergeCells>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G65"/>
  <sheetViews>
    <sheetView topLeftCell="A49" zoomScale="140" zoomScaleNormal="140" workbookViewId="0">
      <selection activeCell="B63" sqref="B63"/>
    </sheetView>
  </sheetViews>
  <sheetFormatPr defaultColWidth="9" defaultRowHeight="16.5"/>
  <cols>
    <col min="1" max="1" width="11.875" style="10" customWidth="1"/>
    <col min="2" max="2" width="12.75" style="10" customWidth="1"/>
    <col min="3" max="4" width="15.75" style="10" customWidth="1"/>
    <col min="5" max="5" width="20.75" style="10" customWidth="1"/>
    <col min="6" max="6" width="15.75" style="10" customWidth="1"/>
    <col min="7" max="16384" width="9" style="10"/>
  </cols>
  <sheetData>
    <row r="1" spans="1:7" ht="32.25" customHeight="1">
      <c r="A1" s="12"/>
      <c r="B1" s="225" t="s">
        <v>344</v>
      </c>
      <c r="C1" s="226"/>
      <c r="D1" s="226"/>
      <c r="E1" s="226"/>
      <c r="F1" s="226"/>
      <c r="G1" s="12"/>
    </row>
    <row r="2" spans="1:7" ht="17.25" thickBot="1">
      <c r="A2" s="12"/>
      <c r="B2" s="14"/>
      <c r="C2" s="12"/>
      <c r="D2" s="12"/>
      <c r="E2" s="15"/>
      <c r="F2" s="13"/>
      <c r="G2" s="12"/>
    </row>
    <row r="3" spans="1:7" ht="22.5" customHeight="1">
      <c r="A3" s="12"/>
      <c r="B3" s="230" t="s">
        <v>104</v>
      </c>
      <c r="C3" s="232" t="s">
        <v>108</v>
      </c>
      <c r="D3" s="238" t="s">
        <v>351</v>
      </c>
      <c r="E3" s="234" t="s">
        <v>105</v>
      </c>
      <c r="F3" s="236" t="s">
        <v>106</v>
      </c>
      <c r="G3" s="12"/>
    </row>
    <row r="4" spans="1:7" ht="48" customHeight="1">
      <c r="A4" s="12"/>
      <c r="B4" s="231"/>
      <c r="C4" s="233"/>
      <c r="D4" s="239"/>
      <c r="E4" s="235"/>
      <c r="F4" s="237"/>
      <c r="G4" s="12"/>
    </row>
    <row r="5" spans="1:7" ht="16.5" customHeight="1">
      <c r="A5" s="19">
        <v>1</v>
      </c>
      <c r="B5" s="16">
        <v>1</v>
      </c>
      <c r="C5" s="17">
        <v>28590</v>
      </c>
      <c r="D5" s="129">
        <f t="shared" ref="D5:D6" si="0">+ROUND(C5*0.0517*0.3,0)</f>
        <v>443</v>
      </c>
      <c r="E5" s="18" t="s">
        <v>392</v>
      </c>
      <c r="F5" s="227" t="s">
        <v>345</v>
      </c>
      <c r="G5" s="12"/>
    </row>
    <row r="6" spans="1:7" ht="16.5" customHeight="1">
      <c r="A6" s="19">
        <f>C5+1</f>
        <v>28591</v>
      </c>
      <c r="B6" s="172">
        <f t="shared" ref="B6:B63" si="1">+B5+1</f>
        <v>2</v>
      </c>
      <c r="C6" s="197">
        <v>28800</v>
      </c>
      <c r="D6" s="54">
        <f t="shared" si="0"/>
        <v>447</v>
      </c>
      <c r="E6" s="132" t="s">
        <v>393</v>
      </c>
      <c r="F6" s="229"/>
      <c r="G6" s="12"/>
    </row>
    <row r="7" spans="1:7" ht="16.5" customHeight="1">
      <c r="A7" s="19">
        <f t="shared" ref="A7:A63" si="2">C6+1</f>
        <v>28801</v>
      </c>
      <c r="B7" s="16">
        <f>+B6+1</f>
        <v>3</v>
      </c>
      <c r="C7" s="195">
        <v>30300</v>
      </c>
      <c r="D7" s="54">
        <f t="shared" ref="D7:D63" si="3">+ROUND(C7*0.0517*0.3,0)</f>
        <v>470</v>
      </c>
      <c r="E7" s="18" t="s">
        <v>109</v>
      </c>
      <c r="F7" s="227" t="s">
        <v>241</v>
      </c>
      <c r="G7" s="12"/>
    </row>
    <row r="8" spans="1:7" ht="16.5" customHeight="1">
      <c r="A8" s="19">
        <f t="shared" si="2"/>
        <v>30301</v>
      </c>
      <c r="B8" s="16">
        <f t="shared" si="1"/>
        <v>4</v>
      </c>
      <c r="C8" s="17">
        <v>31800</v>
      </c>
      <c r="D8" s="54">
        <f t="shared" si="3"/>
        <v>493</v>
      </c>
      <c r="E8" s="18" t="s">
        <v>110</v>
      </c>
      <c r="F8" s="228"/>
      <c r="G8" s="12"/>
    </row>
    <row r="9" spans="1:7" ht="16.5" customHeight="1">
      <c r="A9" s="19">
        <f t="shared" si="2"/>
        <v>31801</v>
      </c>
      <c r="B9" s="16">
        <f t="shared" si="1"/>
        <v>5</v>
      </c>
      <c r="C9" s="17">
        <v>33300</v>
      </c>
      <c r="D9" s="54">
        <f t="shared" si="3"/>
        <v>516</v>
      </c>
      <c r="E9" s="18" t="s">
        <v>111</v>
      </c>
      <c r="F9" s="228"/>
      <c r="G9" s="12"/>
    </row>
    <row r="10" spans="1:7">
      <c r="A10" s="19">
        <f t="shared" si="2"/>
        <v>33301</v>
      </c>
      <c r="B10" s="16">
        <f t="shared" si="1"/>
        <v>6</v>
      </c>
      <c r="C10" s="17">
        <v>34800</v>
      </c>
      <c r="D10" s="54">
        <f t="shared" si="3"/>
        <v>540</v>
      </c>
      <c r="E10" s="18" t="s">
        <v>112</v>
      </c>
      <c r="F10" s="228"/>
      <c r="G10" s="12"/>
    </row>
    <row r="11" spans="1:7">
      <c r="A11" s="19">
        <f t="shared" si="2"/>
        <v>34801</v>
      </c>
      <c r="B11" s="172">
        <f t="shared" si="1"/>
        <v>7</v>
      </c>
      <c r="C11" s="197">
        <v>36300</v>
      </c>
      <c r="D11" s="54">
        <f t="shared" si="3"/>
        <v>563</v>
      </c>
      <c r="E11" s="132" t="s">
        <v>113</v>
      </c>
      <c r="F11" s="229"/>
      <c r="G11" s="12"/>
    </row>
    <row r="12" spans="1:7">
      <c r="A12" s="19">
        <f t="shared" si="2"/>
        <v>36301</v>
      </c>
      <c r="B12" s="16">
        <f t="shared" si="1"/>
        <v>8</v>
      </c>
      <c r="C12" s="195">
        <v>38200</v>
      </c>
      <c r="D12" s="54">
        <f t="shared" si="3"/>
        <v>592</v>
      </c>
      <c r="E12" s="129" t="s">
        <v>114</v>
      </c>
      <c r="F12" s="227" t="s">
        <v>242</v>
      </c>
      <c r="G12" s="12"/>
    </row>
    <row r="13" spans="1:7">
      <c r="A13" s="19">
        <f t="shared" si="2"/>
        <v>38201</v>
      </c>
      <c r="B13" s="16">
        <f t="shared" si="1"/>
        <v>9</v>
      </c>
      <c r="C13" s="17">
        <v>40100</v>
      </c>
      <c r="D13" s="54">
        <f t="shared" si="3"/>
        <v>622</v>
      </c>
      <c r="E13" s="18" t="s">
        <v>147</v>
      </c>
      <c r="F13" s="228"/>
      <c r="G13" s="12"/>
    </row>
    <row r="14" spans="1:7">
      <c r="A14" s="19">
        <f t="shared" si="2"/>
        <v>40101</v>
      </c>
      <c r="B14" s="16">
        <f t="shared" si="1"/>
        <v>10</v>
      </c>
      <c r="C14" s="17">
        <v>42000</v>
      </c>
      <c r="D14" s="54">
        <f t="shared" si="3"/>
        <v>651</v>
      </c>
      <c r="E14" s="18" t="s">
        <v>115</v>
      </c>
      <c r="F14" s="228"/>
      <c r="G14" s="12"/>
    </row>
    <row r="15" spans="1:7">
      <c r="A15" s="19">
        <f t="shared" si="2"/>
        <v>42001</v>
      </c>
      <c r="B15" s="16">
        <f t="shared" si="1"/>
        <v>11</v>
      </c>
      <c r="C15" s="17">
        <v>43900</v>
      </c>
      <c r="D15" s="54">
        <f t="shared" si="3"/>
        <v>681</v>
      </c>
      <c r="E15" s="18" t="s">
        <v>116</v>
      </c>
      <c r="F15" s="228"/>
      <c r="G15" s="12"/>
    </row>
    <row r="16" spans="1:7">
      <c r="A16" s="19">
        <f t="shared" si="2"/>
        <v>43901</v>
      </c>
      <c r="B16" s="172">
        <f t="shared" si="1"/>
        <v>12</v>
      </c>
      <c r="C16" s="20">
        <v>45800</v>
      </c>
      <c r="D16" s="54">
        <f t="shared" si="3"/>
        <v>710</v>
      </c>
      <c r="E16" s="21" t="s">
        <v>117</v>
      </c>
      <c r="F16" s="229"/>
      <c r="G16" s="12"/>
    </row>
    <row r="17" spans="1:7">
      <c r="A17" s="19">
        <f t="shared" si="2"/>
        <v>45801</v>
      </c>
      <c r="B17" s="16">
        <f t="shared" si="1"/>
        <v>13</v>
      </c>
      <c r="C17" s="17">
        <v>48200</v>
      </c>
      <c r="D17" s="54">
        <f t="shared" si="3"/>
        <v>748</v>
      </c>
      <c r="E17" s="18" t="s">
        <v>118</v>
      </c>
      <c r="F17" s="227" t="s">
        <v>243</v>
      </c>
      <c r="G17" s="12"/>
    </row>
    <row r="18" spans="1:7">
      <c r="A18" s="19">
        <f t="shared" si="2"/>
        <v>48201</v>
      </c>
      <c r="B18" s="16">
        <f t="shared" si="1"/>
        <v>14</v>
      </c>
      <c r="C18" s="17">
        <v>50600</v>
      </c>
      <c r="D18" s="54">
        <f t="shared" si="3"/>
        <v>785</v>
      </c>
      <c r="E18" s="18" t="s">
        <v>119</v>
      </c>
      <c r="F18" s="228"/>
      <c r="G18" s="12"/>
    </row>
    <row r="19" spans="1:7">
      <c r="A19" s="19">
        <f t="shared" si="2"/>
        <v>50601</v>
      </c>
      <c r="B19" s="16">
        <f t="shared" si="1"/>
        <v>15</v>
      </c>
      <c r="C19" s="17">
        <v>53000</v>
      </c>
      <c r="D19" s="54">
        <f t="shared" si="3"/>
        <v>822</v>
      </c>
      <c r="E19" s="18" t="s">
        <v>120</v>
      </c>
      <c r="F19" s="228"/>
      <c r="G19" s="12"/>
    </row>
    <row r="20" spans="1:7">
      <c r="A20" s="19">
        <f t="shared" si="2"/>
        <v>53001</v>
      </c>
      <c r="B20" s="16">
        <f t="shared" si="1"/>
        <v>16</v>
      </c>
      <c r="C20" s="17">
        <v>55400</v>
      </c>
      <c r="D20" s="54">
        <f t="shared" si="3"/>
        <v>859</v>
      </c>
      <c r="E20" s="18" t="s">
        <v>121</v>
      </c>
      <c r="F20" s="228"/>
      <c r="G20" s="12"/>
    </row>
    <row r="21" spans="1:7">
      <c r="A21" s="19">
        <f t="shared" si="2"/>
        <v>55401</v>
      </c>
      <c r="B21" s="172">
        <f t="shared" si="1"/>
        <v>17</v>
      </c>
      <c r="C21" s="20">
        <v>57800</v>
      </c>
      <c r="D21" s="54">
        <f t="shared" si="3"/>
        <v>896</v>
      </c>
      <c r="E21" s="21" t="s">
        <v>122</v>
      </c>
      <c r="F21" s="229"/>
      <c r="G21" s="12"/>
    </row>
    <row r="22" spans="1:7">
      <c r="A22" s="19">
        <f t="shared" si="2"/>
        <v>57801</v>
      </c>
      <c r="B22" s="16">
        <f t="shared" si="1"/>
        <v>18</v>
      </c>
      <c r="C22" s="17">
        <v>60800</v>
      </c>
      <c r="D22" s="54">
        <f t="shared" si="3"/>
        <v>943</v>
      </c>
      <c r="E22" s="18" t="s">
        <v>123</v>
      </c>
      <c r="F22" s="227" t="s">
        <v>244</v>
      </c>
      <c r="G22" s="12"/>
    </row>
    <row r="23" spans="1:7">
      <c r="A23" s="19">
        <f t="shared" si="2"/>
        <v>60801</v>
      </c>
      <c r="B23" s="16">
        <f t="shared" si="1"/>
        <v>19</v>
      </c>
      <c r="C23" s="17">
        <v>63800</v>
      </c>
      <c r="D23" s="54">
        <f t="shared" si="3"/>
        <v>990</v>
      </c>
      <c r="E23" s="18" t="s">
        <v>124</v>
      </c>
      <c r="F23" s="228"/>
      <c r="G23" s="12"/>
    </row>
    <row r="24" spans="1:7">
      <c r="A24" s="19">
        <f t="shared" si="2"/>
        <v>63801</v>
      </c>
      <c r="B24" s="16">
        <f t="shared" si="1"/>
        <v>20</v>
      </c>
      <c r="C24" s="17">
        <v>66800</v>
      </c>
      <c r="D24" s="54">
        <f t="shared" si="3"/>
        <v>1036</v>
      </c>
      <c r="E24" s="18" t="s">
        <v>125</v>
      </c>
      <c r="F24" s="228"/>
      <c r="G24" s="12"/>
    </row>
    <row r="25" spans="1:7">
      <c r="A25" s="19">
        <f t="shared" si="2"/>
        <v>66801</v>
      </c>
      <c r="B25" s="16">
        <f t="shared" si="1"/>
        <v>21</v>
      </c>
      <c r="C25" s="17">
        <v>69800</v>
      </c>
      <c r="D25" s="54">
        <f t="shared" si="3"/>
        <v>1083</v>
      </c>
      <c r="E25" s="18" t="s">
        <v>126</v>
      </c>
      <c r="F25" s="228"/>
      <c r="G25" s="12"/>
    </row>
    <row r="26" spans="1:7">
      <c r="A26" s="19">
        <f t="shared" si="2"/>
        <v>69801</v>
      </c>
      <c r="B26" s="172">
        <f t="shared" si="1"/>
        <v>22</v>
      </c>
      <c r="C26" s="20">
        <v>72800</v>
      </c>
      <c r="D26" s="54">
        <f t="shared" si="3"/>
        <v>1129</v>
      </c>
      <c r="E26" s="21" t="s">
        <v>127</v>
      </c>
      <c r="F26" s="229"/>
      <c r="G26" s="12"/>
    </row>
    <row r="27" spans="1:7">
      <c r="A27" s="19">
        <f t="shared" si="2"/>
        <v>72801</v>
      </c>
      <c r="B27" s="16">
        <f t="shared" si="1"/>
        <v>23</v>
      </c>
      <c r="C27" s="22">
        <v>76500</v>
      </c>
      <c r="D27" s="54">
        <f t="shared" si="3"/>
        <v>1187</v>
      </c>
      <c r="E27" s="18" t="s">
        <v>128</v>
      </c>
      <c r="F27" s="221" t="s">
        <v>245</v>
      </c>
      <c r="G27" s="12"/>
    </row>
    <row r="28" spans="1:7">
      <c r="A28" s="19">
        <f t="shared" si="2"/>
        <v>76501</v>
      </c>
      <c r="B28" s="16">
        <f t="shared" si="1"/>
        <v>24</v>
      </c>
      <c r="C28" s="22">
        <v>80200</v>
      </c>
      <c r="D28" s="54">
        <f t="shared" si="3"/>
        <v>1244</v>
      </c>
      <c r="E28" s="18" t="s">
        <v>129</v>
      </c>
      <c r="F28" s="222"/>
      <c r="G28" s="12"/>
    </row>
    <row r="29" spans="1:7">
      <c r="A29" s="19">
        <f t="shared" si="2"/>
        <v>80201</v>
      </c>
      <c r="B29" s="16">
        <f t="shared" si="1"/>
        <v>25</v>
      </c>
      <c r="C29" s="17">
        <v>83900</v>
      </c>
      <c r="D29" s="54">
        <f t="shared" si="3"/>
        <v>1301</v>
      </c>
      <c r="E29" s="18" t="s">
        <v>130</v>
      </c>
      <c r="F29" s="222"/>
      <c r="G29" s="12"/>
    </row>
    <row r="30" spans="1:7">
      <c r="A30" s="19">
        <f t="shared" si="2"/>
        <v>83901</v>
      </c>
      <c r="B30" s="172">
        <f t="shared" si="1"/>
        <v>26</v>
      </c>
      <c r="C30" s="20">
        <v>87600</v>
      </c>
      <c r="D30" s="54">
        <f t="shared" si="3"/>
        <v>1359</v>
      </c>
      <c r="E30" s="21" t="s">
        <v>131</v>
      </c>
      <c r="F30" s="223"/>
      <c r="G30" s="12"/>
    </row>
    <row r="31" spans="1:7">
      <c r="A31" s="19">
        <f t="shared" si="2"/>
        <v>87601</v>
      </c>
      <c r="B31" s="16">
        <f t="shared" si="1"/>
        <v>27</v>
      </c>
      <c r="C31" s="17">
        <v>92100</v>
      </c>
      <c r="D31" s="54">
        <f t="shared" si="3"/>
        <v>1428</v>
      </c>
      <c r="E31" s="18" t="s">
        <v>132</v>
      </c>
      <c r="F31" s="227" t="s">
        <v>246</v>
      </c>
      <c r="G31" s="12"/>
    </row>
    <row r="32" spans="1:7">
      <c r="A32" s="19">
        <f t="shared" si="2"/>
        <v>92101</v>
      </c>
      <c r="B32" s="16">
        <f t="shared" si="1"/>
        <v>28</v>
      </c>
      <c r="C32" s="17">
        <v>96600</v>
      </c>
      <c r="D32" s="54">
        <f t="shared" si="3"/>
        <v>1498</v>
      </c>
      <c r="E32" s="18" t="s">
        <v>133</v>
      </c>
      <c r="F32" s="228"/>
      <c r="G32" s="12"/>
    </row>
    <row r="33" spans="1:7">
      <c r="A33" s="19">
        <f t="shared" si="2"/>
        <v>96601</v>
      </c>
      <c r="B33" s="16">
        <f t="shared" si="1"/>
        <v>29</v>
      </c>
      <c r="C33" s="17">
        <v>101100</v>
      </c>
      <c r="D33" s="54">
        <f t="shared" si="3"/>
        <v>1568</v>
      </c>
      <c r="E33" s="18" t="s">
        <v>134</v>
      </c>
      <c r="F33" s="228"/>
      <c r="G33" s="12"/>
    </row>
    <row r="34" spans="1:7">
      <c r="A34" s="19">
        <f t="shared" si="2"/>
        <v>101101</v>
      </c>
      <c r="B34" s="16">
        <f t="shared" si="1"/>
        <v>30</v>
      </c>
      <c r="C34" s="17">
        <v>105600</v>
      </c>
      <c r="D34" s="54">
        <f t="shared" si="3"/>
        <v>1638</v>
      </c>
      <c r="E34" s="18" t="s">
        <v>135</v>
      </c>
      <c r="F34" s="228"/>
      <c r="G34" s="12"/>
    </row>
    <row r="35" spans="1:7">
      <c r="A35" s="19">
        <f t="shared" si="2"/>
        <v>105601</v>
      </c>
      <c r="B35" s="172">
        <f t="shared" si="1"/>
        <v>31</v>
      </c>
      <c r="C35" s="20">
        <v>110100</v>
      </c>
      <c r="D35" s="54">
        <f t="shared" si="3"/>
        <v>1708</v>
      </c>
      <c r="E35" s="21" t="s">
        <v>136</v>
      </c>
      <c r="F35" s="229"/>
      <c r="G35" s="12"/>
    </row>
    <row r="36" spans="1:7">
      <c r="A36" s="19">
        <f t="shared" si="2"/>
        <v>110101</v>
      </c>
      <c r="B36" s="16">
        <f t="shared" si="1"/>
        <v>32</v>
      </c>
      <c r="C36" s="22">
        <v>115500</v>
      </c>
      <c r="D36" s="54">
        <f t="shared" si="3"/>
        <v>1791</v>
      </c>
      <c r="E36" s="18" t="s">
        <v>137</v>
      </c>
      <c r="F36" s="221" t="s">
        <v>247</v>
      </c>
      <c r="G36" s="12"/>
    </row>
    <row r="37" spans="1:7">
      <c r="A37" s="19">
        <f t="shared" si="2"/>
        <v>115501</v>
      </c>
      <c r="B37" s="16">
        <f t="shared" si="1"/>
        <v>33</v>
      </c>
      <c r="C37" s="22">
        <v>120900</v>
      </c>
      <c r="D37" s="54">
        <f t="shared" si="3"/>
        <v>1875</v>
      </c>
      <c r="E37" s="18" t="s">
        <v>138</v>
      </c>
      <c r="F37" s="222"/>
      <c r="G37" s="12"/>
    </row>
    <row r="38" spans="1:7">
      <c r="A38" s="19">
        <f t="shared" si="2"/>
        <v>120901</v>
      </c>
      <c r="B38" s="16">
        <f t="shared" si="1"/>
        <v>34</v>
      </c>
      <c r="C38" s="17">
        <v>126300</v>
      </c>
      <c r="D38" s="54">
        <f t="shared" si="3"/>
        <v>1959</v>
      </c>
      <c r="E38" s="18" t="s">
        <v>139</v>
      </c>
      <c r="F38" s="222"/>
      <c r="G38" s="12"/>
    </row>
    <row r="39" spans="1:7">
      <c r="A39" s="19">
        <f t="shared" si="2"/>
        <v>126301</v>
      </c>
      <c r="B39" s="16">
        <f t="shared" si="1"/>
        <v>35</v>
      </c>
      <c r="C39" s="17">
        <v>131700</v>
      </c>
      <c r="D39" s="54">
        <f t="shared" si="3"/>
        <v>2043</v>
      </c>
      <c r="E39" s="18" t="s">
        <v>140</v>
      </c>
      <c r="F39" s="222"/>
      <c r="G39" s="12"/>
    </row>
    <row r="40" spans="1:7">
      <c r="A40" s="19">
        <f t="shared" si="2"/>
        <v>131701</v>
      </c>
      <c r="B40" s="16">
        <f t="shared" si="1"/>
        <v>36</v>
      </c>
      <c r="C40" s="22">
        <v>137100</v>
      </c>
      <c r="D40" s="54">
        <f t="shared" si="3"/>
        <v>2126</v>
      </c>
      <c r="E40" s="18" t="s">
        <v>148</v>
      </c>
      <c r="F40" s="222"/>
      <c r="G40" s="12"/>
    </row>
    <row r="41" spans="1:7">
      <c r="A41" s="19">
        <f t="shared" si="2"/>
        <v>137101</v>
      </c>
      <c r="B41" s="16">
        <f t="shared" si="1"/>
        <v>37</v>
      </c>
      <c r="C41" s="22">
        <v>142500</v>
      </c>
      <c r="D41" s="54">
        <f t="shared" si="3"/>
        <v>2210</v>
      </c>
      <c r="E41" s="18" t="s">
        <v>356</v>
      </c>
      <c r="F41" s="222"/>
      <c r="G41" s="12"/>
    </row>
    <row r="42" spans="1:7">
      <c r="A42" s="19">
        <f t="shared" si="2"/>
        <v>142501</v>
      </c>
      <c r="B42" s="16">
        <f t="shared" si="1"/>
        <v>38</v>
      </c>
      <c r="C42" s="17">
        <v>147900</v>
      </c>
      <c r="D42" s="54">
        <f t="shared" si="3"/>
        <v>2294</v>
      </c>
      <c r="E42" s="18" t="s">
        <v>141</v>
      </c>
      <c r="F42" s="222"/>
      <c r="G42" s="12"/>
    </row>
    <row r="43" spans="1:7">
      <c r="A43" s="19">
        <f t="shared" si="2"/>
        <v>147901</v>
      </c>
      <c r="B43" s="172">
        <f t="shared" si="1"/>
        <v>39</v>
      </c>
      <c r="C43" s="20">
        <v>150000</v>
      </c>
      <c r="D43" s="54">
        <f t="shared" si="3"/>
        <v>2327</v>
      </c>
      <c r="E43" s="18" t="s">
        <v>142</v>
      </c>
      <c r="F43" s="223"/>
      <c r="G43" s="12"/>
    </row>
    <row r="44" spans="1:7" ht="16.5" customHeight="1">
      <c r="A44" s="19">
        <f t="shared" si="2"/>
        <v>150001</v>
      </c>
      <c r="B44" s="16">
        <f t="shared" si="1"/>
        <v>40</v>
      </c>
      <c r="C44" s="22">
        <v>156400</v>
      </c>
      <c r="D44" s="54">
        <f t="shared" si="3"/>
        <v>2426</v>
      </c>
      <c r="E44" s="54" t="s">
        <v>143</v>
      </c>
      <c r="F44" s="221" t="s">
        <v>333</v>
      </c>
      <c r="G44" s="12"/>
    </row>
    <row r="45" spans="1:7" ht="16.5" customHeight="1">
      <c r="A45" s="19">
        <f t="shared" si="2"/>
        <v>156401</v>
      </c>
      <c r="B45" s="16">
        <f t="shared" si="1"/>
        <v>41</v>
      </c>
      <c r="C45" s="22">
        <v>162800</v>
      </c>
      <c r="D45" s="54">
        <f t="shared" si="3"/>
        <v>2525</v>
      </c>
      <c r="E45" s="129" t="s">
        <v>144</v>
      </c>
      <c r="F45" s="222"/>
      <c r="G45" s="12"/>
    </row>
    <row r="46" spans="1:7" ht="16.5" customHeight="1">
      <c r="A46" s="19">
        <f t="shared" si="2"/>
        <v>162801</v>
      </c>
      <c r="B46" s="16">
        <f t="shared" si="1"/>
        <v>42</v>
      </c>
      <c r="C46" s="17">
        <v>169200</v>
      </c>
      <c r="D46" s="54">
        <f t="shared" si="3"/>
        <v>2624</v>
      </c>
      <c r="E46" s="129" t="s">
        <v>145</v>
      </c>
      <c r="F46" s="222"/>
      <c r="G46" s="12"/>
    </row>
    <row r="47" spans="1:7" ht="16.5" customHeight="1">
      <c r="A47" s="19">
        <f t="shared" si="2"/>
        <v>169201</v>
      </c>
      <c r="B47" s="16">
        <f t="shared" si="1"/>
        <v>43</v>
      </c>
      <c r="C47" s="17">
        <v>175600</v>
      </c>
      <c r="D47" s="107">
        <f t="shared" si="3"/>
        <v>2724</v>
      </c>
      <c r="E47" s="129" t="s">
        <v>146</v>
      </c>
      <c r="F47" s="222"/>
      <c r="G47" s="12"/>
    </row>
    <row r="48" spans="1:7" ht="17.25" customHeight="1">
      <c r="A48" s="19">
        <f t="shared" si="2"/>
        <v>175601</v>
      </c>
      <c r="B48" s="172">
        <f t="shared" si="1"/>
        <v>44</v>
      </c>
      <c r="C48" s="22">
        <v>182000</v>
      </c>
      <c r="D48" s="107">
        <f t="shared" ref="D48:D52" si="4">+ROUND(C48*0.0517*0.3,0)</f>
        <v>2823</v>
      </c>
      <c r="E48" s="132" t="s">
        <v>335</v>
      </c>
      <c r="F48" s="222"/>
      <c r="G48" s="12"/>
    </row>
    <row r="49" spans="1:7" ht="16.5" customHeight="1">
      <c r="A49" s="19">
        <f t="shared" si="2"/>
        <v>182001</v>
      </c>
      <c r="B49" s="16">
        <f t="shared" si="1"/>
        <v>45</v>
      </c>
      <c r="C49" s="130">
        <v>189500</v>
      </c>
      <c r="D49" s="107">
        <f t="shared" si="4"/>
        <v>2939</v>
      </c>
      <c r="E49" s="54" t="s">
        <v>336</v>
      </c>
      <c r="F49" s="221" t="s">
        <v>334</v>
      </c>
      <c r="G49" s="12"/>
    </row>
    <row r="50" spans="1:7" ht="16.5" customHeight="1">
      <c r="A50" s="19">
        <f t="shared" si="2"/>
        <v>189501</v>
      </c>
      <c r="B50" s="16">
        <f t="shared" si="1"/>
        <v>46</v>
      </c>
      <c r="C50" s="17">
        <v>197000</v>
      </c>
      <c r="D50" s="107">
        <f t="shared" si="4"/>
        <v>3055</v>
      </c>
      <c r="E50" s="129" t="s">
        <v>337</v>
      </c>
      <c r="F50" s="222"/>
      <c r="G50" s="12"/>
    </row>
    <row r="51" spans="1:7" ht="16.5" customHeight="1">
      <c r="A51" s="19">
        <f t="shared" si="2"/>
        <v>197001</v>
      </c>
      <c r="B51" s="16">
        <f t="shared" si="1"/>
        <v>47</v>
      </c>
      <c r="C51" s="17">
        <v>204500</v>
      </c>
      <c r="D51" s="107">
        <f t="shared" si="4"/>
        <v>3172</v>
      </c>
      <c r="E51" s="129" t="s">
        <v>338</v>
      </c>
      <c r="F51" s="222"/>
      <c r="G51" s="12"/>
    </row>
    <row r="52" spans="1:7" ht="16.5" customHeight="1">
      <c r="A52" s="19">
        <f t="shared" si="2"/>
        <v>204501</v>
      </c>
      <c r="B52" s="16">
        <f t="shared" si="1"/>
        <v>48</v>
      </c>
      <c r="C52" s="17">
        <v>212000</v>
      </c>
      <c r="D52" s="107">
        <f t="shared" si="4"/>
        <v>3288</v>
      </c>
      <c r="E52" s="129" t="s">
        <v>339</v>
      </c>
      <c r="F52" s="222"/>
      <c r="G52" s="12"/>
    </row>
    <row r="53" spans="1:7" ht="17.25" customHeight="1">
      <c r="A53" s="19">
        <f t="shared" si="2"/>
        <v>212001</v>
      </c>
      <c r="B53" s="16">
        <f t="shared" si="1"/>
        <v>49</v>
      </c>
      <c r="C53" s="22">
        <v>219500</v>
      </c>
      <c r="D53" s="54">
        <f t="shared" si="3"/>
        <v>3404</v>
      </c>
      <c r="E53" s="129" t="s">
        <v>394</v>
      </c>
      <c r="F53" s="222"/>
      <c r="G53" s="12"/>
    </row>
    <row r="54" spans="1:7" ht="17.25" customHeight="1">
      <c r="A54" s="19">
        <f t="shared" si="2"/>
        <v>219501</v>
      </c>
      <c r="B54" s="196">
        <f t="shared" si="1"/>
        <v>50</v>
      </c>
      <c r="C54" s="130">
        <v>228200</v>
      </c>
      <c r="D54" s="54">
        <f t="shared" si="3"/>
        <v>3539</v>
      </c>
      <c r="E54" s="54" t="s">
        <v>395</v>
      </c>
      <c r="F54" s="221" t="s">
        <v>404</v>
      </c>
      <c r="G54" s="12"/>
    </row>
    <row r="55" spans="1:7" ht="17.25" customHeight="1">
      <c r="A55" s="19">
        <f t="shared" si="2"/>
        <v>228201</v>
      </c>
      <c r="B55" s="16">
        <f t="shared" si="1"/>
        <v>51</v>
      </c>
      <c r="C55" s="22">
        <v>236900</v>
      </c>
      <c r="D55" s="54">
        <f t="shared" si="3"/>
        <v>3674</v>
      </c>
      <c r="E55" s="129" t="s">
        <v>396</v>
      </c>
      <c r="F55" s="222"/>
      <c r="G55" s="12"/>
    </row>
    <row r="56" spans="1:7" ht="17.25" customHeight="1">
      <c r="A56" s="19">
        <f t="shared" si="2"/>
        <v>236901</v>
      </c>
      <c r="B56" s="16">
        <f t="shared" si="1"/>
        <v>52</v>
      </c>
      <c r="C56" s="22">
        <v>245600</v>
      </c>
      <c r="D56" s="54">
        <f t="shared" si="3"/>
        <v>3809</v>
      </c>
      <c r="E56" s="129" t="s">
        <v>397</v>
      </c>
      <c r="F56" s="222"/>
      <c r="G56" s="12"/>
    </row>
    <row r="57" spans="1:7" ht="17.25" customHeight="1">
      <c r="A57" s="19">
        <f t="shared" si="2"/>
        <v>245601</v>
      </c>
      <c r="B57" s="16">
        <f t="shared" si="1"/>
        <v>53</v>
      </c>
      <c r="C57" s="22">
        <v>254300</v>
      </c>
      <c r="D57" s="54">
        <f t="shared" si="3"/>
        <v>3944</v>
      </c>
      <c r="E57" s="129" t="s">
        <v>398</v>
      </c>
      <c r="F57" s="222"/>
      <c r="G57" s="12"/>
    </row>
    <row r="58" spans="1:7" ht="17.25" customHeight="1">
      <c r="A58" s="19">
        <f t="shared" si="2"/>
        <v>254301</v>
      </c>
      <c r="B58" s="16">
        <f t="shared" si="1"/>
        <v>54</v>
      </c>
      <c r="C58" s="22">
        <v>263000</v>
      </c>
      <c r="D58" s="54">
        <f t="shared" si="3"/>
        <v>4079</v>
      </c>
      <c r="E58" s="129" t="s">
        <v>399</v>
      </c>
      <c r="F58" s="223"/>
      <c r="G58" s="12"/>
    </row>
    <row r="59" spans="1:7" ht="17.25" customHeight="1">
      <c r="A59" s="19">
        <f t="shared" si="2"/>
        <v>263001</v>
      </c>
      <c r="B59" s="196">
        <f t="shared" si="1"/>
        <v>55</v>
      </c>
      <c r="C59" s="130">
        <v>273000</v>
      </c>
      <c r="D59" s="54">
        <f t="shared" si="3"/>
        <v>4234</v>
      </c>
      <c r="E59" s="54" t="s">
        <v>400</v>
      </c>
      <c r="F59" s="221" t="s">
        <v>405</v>
      </c>
      <c r="G59" s="12"/>
    </row>
    <row r="60" spans="1:7" ht="17.25" customHeight="1">
      <c r="A60" s="19">
        <f t="shared" si="2"/>
        <v>273001</v>
      </c>
      <c r="B60" s="16">
        <f t="shared" si="1"/>
        <v>56</v>
      </c>
      <c r="C60" s="22">
        <v>283000</v>
      </c>
      <c r="D60" s="54">
        <f t="shared" si="3"/>
        <v>4389</v>
      </c>
      <c r="E60" s="129" t="s">
        <v>401</v>
      </c>
      <c r="F60" s="222"/>
      <c r="G60" s="12"/>
    </row>
    <row r="61" spans="1:7" ht="17.25" customHeight="1">
      <c r="A61" s="19">
        <f t="shared" si="2"/>
        <v>283001</v>
      </c>
      <c r="B61" s="16">
        <f t="shared" si="1"/>
        <v>57</v>
      </c>
      <c r="C61" s="22">
        <v>293000</v>
      </c>
      <c r="D61" s="54">
        <f t="shared" si="3"/>
        <v>4544</v>
      </c>
      <c r="E61" s="129" t="s">
        <v>402</v>
      </c>
      <c r="F61" s="222"/>
      <c r="G61" s="12"/>
    </row>
    <row r="62" spans="1:7">
      <c r="A62" s="19">
        <f t="shared" si="2"/>
        <v>293001</v>
      </c>
      <c r="B62" s="16">
        <f t="shared" si="1"/>
        <v>58</v>
      </c>
      <c r="C62" s="22">
        <v>303000</v>
      </c>
      <c r="D62" s="54">
        <f t="shared" si="3"/>
        <v>4700</v>
      </c>
      <c r="E62" s="129" t="s">
        <v>403</v>
      </c>
      <c r="F62" s="222"/>
      <c r="G62" s="25"/>
    </row>
    <row r="63" spans="1:7" ht="17.25" thickBot="1">
      <c r="A63" s="19">
        <f t="shared" si="2"/>
        <v>303001</v>
      </c>
      <c r="B63" s="23">
        <f t="shared" si="1"/>
        <v>59</v>
      </c>
      <c r="C63" s="24">
        <v>313000</v>
      </c>
      <c r="D63" s="131">
        <f t="shared" si="3"/>
        <v>4855</v>
      </c>
      <c r="E63" s="55" t="s">
        <v>406</v>
      </c>
      <c r="F63" s="224"/>
      <c r="G63" s="25"/>
    </row>
    <row r="64" spans="1:7">
      <c r="A64" s="12"/>
      <c r="B64" s="25" t="s">
        <v>407</v>
      </c>
      <c r="C64" s="26"/>
      <c r="D64" s="12"/>
      <c r="E64" s="12"/>
      <c r="F64" s="12"/>
      <c r="G64" s="12"/>
    </row>
    <row r="65" spans="2:3">
      <c r="B65" s="12"/>
      <c r="C65" s="12"/>
    </row>
  </sheetData>
  <mergeCells count="18">
    <mergeCell ref="D3:D4"/>
    <mergeCell ref="F5:F6"/>
    <mergeCell ref="F54:F58"/>
    <mergeCell ref="F59:F63"/>
    <mergeCell ref="B1:F1"/>
    <mergeCell ref="F44:F48"/>
    <mergeCell ref="F49:F53"/>
    <mergeCell ref="F27:F30"/>
    <mergeCell ref="F31:F35"/>
    <mergeCell ref="F36:F43"/>
    <mergeCell ref="B3:B4"/>
    <mergeCell ref="C3:C4"/>
    <mergeCell ref="E3:E4"/>
    <mergeCell ref="F3:F4"/>
    <mergeCell ref="F7:F11"/>
    <mergeCell ref="F12:F16"/>
    <mergeCell ref="F17:F21"/>
    <mergeCell ref="F22:F26"/>
  </mergeCells>
  <phoneticPr fontId="2" type="noConversion"/>
  <printOptions horizontalCentered="1"/>
  <pageMargins left="0.74803149606299213" right="0.74803149606299213"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F66"/>
  <sheetViews>
    <sheetView topLeftCell="A57" zoomScale="130" zoomScaleNormal="130" workbookViewId="0">
      <selection activeCell="E66" sqref="E66"/>
    </sheetView>
  </sheetViews>
  <sheetFormatPr defaultColWidth="9" defaultRowHeight="16.5"/>
  <cols>
    <col min="1" max="1" width="11.75" style="10" customWidth="1"/>
    <col min="2" max="2" width="5.75" style="10" customWidth="1"/>
    <col min="3" max="3" width="30.75" style="10" customWidth="1"/>
    <col min="4" max="4" width="15.75" style="10" customWidth="1"/>
    <col min="5" max="6" width="10.75" style="10" customWidth="1"/>
    <col min="7" max="16384" width="9" style="10"/>
  </cols>
  <sheetData>
    <row r="1" spans="1:6" ht="27.75">
      <c r="A1" s="244" t="s">
        <v>264</v>
      </c>
      <c r="B1" s="244"/>
      <c r="C1" s="244"/>
      <c r="D1" s="244"/>
      <c r="E1" s="244"/>
      <c r="F1" s="244"/>
    </row>
    <row r="2" spans="1:6" ht="37.5" customHeight="1" thickBot="1">
      <c r="A2" s="243" t="s">
        <v>372</v>
      </c>
      <c r="B2" s="243"/>
      <c r="C2" s="243"/>
      <c r="D2" s="243"/>
      <c r="E2" s="243"/>
      <c r="F2" s="243"/>
    </row>
    <row r="3" spans="1:6" ht="17.25" thickBot="1">
      <c r="A3" s="2" t="s">
        <v>29</v>
      </c>
      <c r="B3" s="3" t="s">
        <v>30</v>
      </c>
      <c r="C3" s="3" t="s">
        <v>31</v>
      </c>
      <c r="D3" s="2" t="s">
        <v>32</v>
      </c>
      <c r="E3" s="4" t="s">
        <v>73</v>
      </c>
      <c r="F3" s="4" t="s">
        <v>2</v>
      </c>
    </row>
    <row r="4" spans="1:6" ht="17.25" thickBot="1">
      <c r="A4" s="240" t="s">
        <v>33</v>
      </c>
      <c r="B4" s="2">
        <v>1</v>
      </c>
      <c r="C4" s="3" t="s">
        <v>188</v>
      </c>
      <c r="D4" s="75" t="s">
        <v>102</v>
      </c>
      <c r="E4" s="10">
        <v>1</v>
      </c>
      <c r="F4" s="10">
        <f>INT(LEFT(D4,LEN(TRIM(D4))-1))</f>
        <v>1500</v>
      </c>
    </row>
    <row r="5" spans="1:6" ht="17.25" thickBot="1">
      <c r="A5" s="241"/>
      <c r="B5" s="67">
        <v>2</v>
      </c>
      <c r="C5" s="9" t="s">
        <v>189</v>
      </c>
      <c r="D5" s="76" t="s">
        <v>7</v>
      </c>
      <c r="E5" s="10">
        <f>F4+1</f>
        <v>1501</v>
      </c>
      <c r="F5" s="10">
        <f t="shared" ref="F5:F26" si="0">INT(LEFT(D5,LEN(TRIM(D5))-1))</f>
        <v>3000</v>
      </c>
    </row>
    <row r="6" spans="1:6" ht="17.25" thickBot="1">
      <c r="A6" s="241"/>
      <c r="B6" s="67">
        <v>3</v>
      </c>
      <c r="C6" s="9" t="s">
        <v>190</v>
      </c>
      <c r="D6" s="76" t="s">
        <v>8</v>
      </c>
      <c r="E6" s="10">
        <f t="shared" ref="E6:E66" si="1">F5+1</f>
        <v>3001</v>
      </c>
      <c r="F6" s="10">
        <f t="shared" si="0"/>
        <v>4500</v>
      </c>
    </row>
    <row r="7" spans="1:6" ht="17.25" thickBot="1">
      <c r="A7" s="241"/>
      <c r="B7" s="67">
        <v>4</v>
      </c>
      <c r="C7" s="9" t="s">
        <v>191</v>
      </c>
      <c r="D7" s="76" t="s">
        <v>9</v>
      </c>
      <c r="E7" s="10">
        <f t="shared" si="1"/>
        <v>4501</v>
      </c>
      <c r="F7" s="10">
        <f t="shared" si="0"/>
        <v>6000</v>
      </c>
    </row>
    <row r="8" spans="1:6" ht="17.25" thickBot="1">
      <c r="A8" s="242"/>
      <c r="B8" s="67">
        <v>5</v>
      </c>
      <c r="C8" s="9" t="s">
        <v>192</v>
      </c>
      <c r="D8" s="76" t="s">
        <v>10</v>
      </c>
      <c r="E8" s="10">
        <f t="shared" si="1"/>
        <v>6001</v>
      </c>
      <c r="F8" s="10">
        <f t="shared" si="0"/>
        <v>7500</v>
      </c>
    </row>
    <row r="9" spans="1:6" ht="17.25" thickBot="1">
      <c r="A9" s="240" t="s">
        <v>40</v>
      </c>
      <c r="B9" s="67">
        <v>6</v>
      </c>
      <c r="C9" s="9" t="s">
        <v>193</v>
      </c>
      <c r="D9" s="76" t="s">
        <v>11</v>
      </c>
      <c r="E9" s="10">
        <f t="shared" si="1"/>
        <v>7501</v>
      </c>
      <c r="F9" s="10">
        <f t="shared" si="0"/>
        <v>8700</v>
      </c>
    </row>
    <row r="10" spans="1:6" ht="17.25" thickBot="1">
      <c r="A10" s="241"/>
      <c r="B10" s="67">
        <v>7</v>
      </c>
      <c r="C10" s="9" t="s">
        <v>194</v>
      </c>
      <c r="D10" s="76" t="s">
        <v>12</v>
      </c>
      <c r="E10" s="10">
        <f t="shared" si="1"/>
        <v>8701</v>
      </c>
      <c r="F10" s="10">
        <f t="shared" si="0"/>
        <v>9900</v>
      </c>
    </row>
    <row r="11" spans="1:6" ht="17.25" thickBot="1">
      <c r="A11" s="241"/>
      <c r="B11" s="67">
        <v>8</v>
      </c>
      <c r="C11" s="9" t="s">
        <v>195</v>
      </c>
      <c r="D11" s="76" t="s">
        <v>13</v>
      </c>
      <c r="E11" s="10">
        <f t="shared" si="1"/>
        <v>9901</v>
      </c>
      <c r="F11" s="10">
        <f t="shared" si="0"/>
        <v>11100</v>
      </c>
    </row>
    <row r="12" spans="1:6" ht="17.25" thickBot="1">
      <c r="A12" s="241"/>
      <c r="B12" s="67">
        <v>9</v>
      </c>
      <c r="C12" s="9" t="s">
        <v>45</v>
      </c>
      <c r="D12" s="76" t="s">
        <v>14</v>
      </c>
      <c r="E12" s="10">
        <f t="shared" si="1"/>
        <v>11101</v>
      </c>
      <c r="F12" s="10">
        <f t="shared" si="0"/>
        <v>12540</v>
      </c>
    </row>
    <row r="13" spans="1:6" ht="17.25" thickBot="1">
      <c r="A13" s="242"/>
      <c r="B13" s="67">
        <v>10</v>
      </c>
      <c r="C13" s="9" t="s">
        <v>196</v>
      </c>
      <c r="D13" s="76" t="s">
        <v>15</v>
      </c>
      <c r="E13" s="10">
        <f t="shared" si="1"/>
        <v>12541</v>
      </c>
      <c r="F13" s="10">
        <f t="shared" si="0"/>
        <v>13500</v>
      </c>
    </row>
    <row r="14" spans="1:6" ht="17.25" thickBot="1">
      <c r="A14" s="240" t="s">
        <v>48</v>
      </c>
      <c r="B14" s="67">
        <v>11</v>
      </c>
      <c r="C14" s="9" t="s">
        <v>197</v>
      </c>
      <c r="D14" s="76" t="s">
        <v>16</v>
      </c>
      <c r="E14" s="10">
        <f t="shared" si="1"/>
        <v>13501</v>
      </c>
      <c r="F14" s="10">
        <f t="shared" si="0"/>
        <v>15840</v>
      </c>
    </row>
    <row r="15" spans="1:6" ht="17.25" thickBot="1">
      <c r="A15" s="241"/>
      <c r="B15" s="67">
        <v>12</v>
      </c>
      <c r="C15" s="9" t="s">
        <v>198</v>
      </c>
      <c r="D15" s="76" t="s">
        <v>17</v>
      </c>
      <c r="E15" s="10">
        <f t="shared" si="1"/>
        <v>15841</v>
      </c>
      <c r="F15" s="10">
        <f t="shared" si="0"/>
        <v>16500</v>
      </c>
    </row>
    <row r="16" spans="1:6" ht="17.25" thickBot="1">
      <c r="A16" s="241"/>
      <c r="B16" s="67">
        <v>13</v>
      </c>
      <c r="C16" s="9" t="s">
        <v>52</v>
      </c>
      <c r="D16" s="76" t="s">
        <v>18</v>
      </c>
      <c r="E16" s="10">
        <f t="shared" si="1"/>
        <v>16501</v>
      </c>
      <c r="F16" s="10">
        <f t="shared" si="0"/>
        <v>17280</v>
      </c>
    </row>
    <row r="17" spans="1:6" ht="17.25" thickBot="1">
      <c r="A17" s="241"/>
      <c r="B17" s="67">
        <v>14</v>
      </c>
      <c r="C17" s="9" t="s">
        <v>199</v>
      </c>
      <c r="D17" s="76" t="s">
        <v>19</v>
      </c>
      <c r="E17" s="10">
        <f t="shared" si="1"/>
        <v>17281</v>
      </c>
      <c r="F17" s="10">
        <f t="shared" si="0"/>
        <v>17880</v>
      </c>
    </row>
    <row r="18" spans="1:6" ht="17.25" thickBot="1">
      <c r="A18" s="241"/>
      <c r="B18" s="67">
        <v>15</v>
      </c>
      <c r="C18" s="9" t="s">
        <v>200</v>
      </c>
      <c r="D18" s="76" t="s">
        <v>103</v>
      </c>
      <c r="E18" s="10">
        <f t="shared" si="1"/>
        <v>17881</v>
      </c>
      <c r="F18" s="10">
        <f t="shared" si="0"/>
        <v>19047</v>
      </c>
    </row>
    <row r="19" spans="1:6" ht="17.25" thickBot="1">
      <c r="A19" s="241"/>
      <c r="B19" s="67">
        <v>16</v>
      </c>
      <c r="C19" s="9" t="s">
        <v>201</v>
      </c>
      <c r="D19" s="76" t="s">
        <v>202</v>
      </c>
      <c r="E19" s="10">
        <f t="shared" si="1"/>
        <v>19048</v>
      </c>
      <c r="F19" s="10">
        <f t="shared" si="0"/>
        <v>20008</v>
      </c>
    </row>
    <row r="20" spans="1:6" ht="17.25" thickBot="1">
      <c r="A20" s="241"/>
      <c r="B20" s="67">
        <v>17</v>
      </c>
      <c r="C20" s="9" t="s">
        <v>203</v>
      </c>
      <c r="D20" s="76" t="s">
        <v>204</v>
      </c>
      <c r="E20" s="10">
        <f t="shared" si="1"/>
        <v>20009</v>
      </c>
      <c r="F20" s="10">
        <f t="shared" si="0"/>
        <v>21009</v>
      </c>
    </row>
    <row r="21" spans="1:6" ht="17.25" thickBot="1">
      <c r="A21" s="241"/>
      <c r="B21" s="67">
        <v>18</v>
      </c>
      <c r="C21" s="9" t="s">
        <v>234</v>
      </c>
      <c r="D21" s="76" t="s">
        <v>235</v>
      </c>
      <c r="E21" s="10">
        <f t="shared" si="1"/>
        <v>21010</v>
      </c>
      <c r="F21" s="10">
        <f t="shared" si="0"/>
        <v>22000</v>
      </c>
    </row>
    <row r="22" spans="1:6" ht="17.25" thickBot="1">
      <c r="A22" s="241"/>
      <c r="B22" s="67">
        <v>19</v>
      </c>
      <c r="C22" s="9" t="s">
        <v>240</v>
      </c>
      <c r="D22" s="76" t="s">
        <v>239</v>
      </c>
      <c r="E22" s="10">
        <f t="shared" si="1"/>
        <v>22001</v>
      </c>
      <c r="F22" s="10">
        <f t="shared" si="0"/>
        <v>23100</v>
      </c>
    </row>
    <row r="23" spans="1:6" ht="17.25" thickBot="1">
      <c r="A23" s="240" t="s">
        <v>63</v>
      </c>
      <c r="B23" s="83">
        <v>20</v>
      </c>
      <c r="C23" s="9" t="s">
        <v>250</v>
      </c>
      <c r="D23" s="76" t="s">
        <v>251</v>
      </c>
      <c r="E23" s="10">
        <f t="shared" si="1"/>
        <v>23101</v>
      </c>
      <c r="F23" s="10">
        <f t="shared" si="0"/>
        <v>24000</v>
      </c>
    </row>
    <row r="24" spans="1:6" ht="16.5" customHeight="1" thickBot="1">
      <c r="A24" s="241"/>
      <c r="B24" s="83">
        <v>21</v>
      </c>
      <c r="C24" s="9" t="s">
        <v>258</v>
      </c>
      <c r="D24" s="76" t="s">
        <v>259</v>
      </c>
      <c r="E24" s="10">
        <f t="shared" si="1"/>
        <v>24001</v>
      </c>
      <c r="F24" s="10">
        <f t="shared" si="0"/>
        <v>25250</v>
      </c>
    </row>
    <row r="25" spans="1:6" ht="16.5" customHeight="1" thickBot="1">
      <c r="A25" s="241"/>
      <c r="B25" s="83">
        <v>22</v>
      </c>
      <c r="C25" s="9" t="s">
        <v>257</v>
      </c>
      <c r="D25" s="76" t="s">
        <v>20</v>
      </c>
      <c r="E25" s="10">
        <f t="shared" si="1"/>
        <v>25251</v>
      </c>
      <c r="F25" s="10">
        <f t="shared" si="0"/>
        <v>26400</v>
      </c>
    </row>
    <row r="26" spans="1:6" ht="16.5" customHeight="1" thickBot="1">
      <c r="A26" s="241"/>
      <c r="B26" s="159">
        <v>23</v>
      </c>
      <c r="C26" s="9" t="s">
        <v>373</v>
      </c>
      <c r="D26" s="76" t="s">
        <v>374</v>
      </c>
      <c r="E26" s="10">
        <f t="shared" si="1"/>
        <v>26401</v>
      </c>
      <c r="F26" s="10">
        <f t="shared" si="0"/>
        <v>27600</v>
      </c>
    </row>
    <row r="27" spans="1:6" ht="16.5" customHeight="1" thickBot="1">
      <c r="A27" s="241"/>
      <c r="B27" s="159">
        <v>24</v>
      </c>
      <c r="C27" s="9" t="s">
        <v>375</v>
      </c>
      <c r="D27" s="76" t="s">
        <v>376</v>
      </c>
      <c r="E27" s="10">
        <f t="shared" si="1"/>
        <v>27601</v>
      </c>
      <c r="F27" s="10">
        <f>INT(LEFT(D27,LEN(TRIM(D27))-1))</f>
        <v>28590</v>
      </c>
    </row>
    <row r="28" spans="1:6" ht="17.25" customHeight="1" thickBot="1">
      <c r="A28" s="242"/>
      <c r="B28" s="159">
        <v>25</v>
      </c>
      <c r="C28" s="9" t="s">
        <v>378</v>
      </c>
      <c r="D28" s="76" t="s">
        <v>377</v>
      </c>
      <c r="E28" s="10">
        <f t="shared" si="1"/>
        <v>28591</v>
      </c>
      <c r="F28" s="10">
        <f>INT(LEFT(D28,LEN(TRIM(D28))-1))</f>
        <v>28800</v>
      </c>
    </row>
    <row r="29" spans="1:6" ht="17.25" thickBot="1">
      <c r="A29" s="241" t="s">
        <v>69</v>
      </c>
      <c r="B29" s="159">
        <v>26</v>
      </c>
      <c r="C29" s="9" t="s">
        <v>379</v>
      </c>
      <c r="D29" s="76" t="s">
        <v>380</v>
      </c>
      <c r="E29" s="10">
        <f t="shared" si="1"/>
        <v>28801</v>
      </c>
      <c r="F29" s="10">
        <f t="shared" ref="F29:F65" si="2">INT(LEFT(D29,LEN(TRIM(D29))-1))</f>
        <v>30300</v>
      </c>
    </row>
    <row r="30" spans="1:6" ht="17.25" thickBot="1">
      <c r="A30" s="241"/>
      <c r="B30" s="159">
        <v>27</v>
      </c>
      <c r="C30" s="9" t="s">
        <v>381</v>
      </c>
      <c r="D30" s="76" t="s">
        <v>382</v>
      </c>
      <c r="E30" s="10">
        <f t="shared" si="1"/>
        <v>30301</v>
      </c>
      <c r="F30" s="10">
        <f t="shared" si="2"/>
        <v>31800</v>
      </c>
    </row>
    <row r="31" spans="1:6" ht="17.25" thickBot="1">
      <c r="A31" s="241"/>
      <c r="B31" s="159">
        <v>28</v>
      </c>
      <c r="C31" s="9" t="s">
        <v>172</v>
      </c>
      <c r="D31" s="76" t="s">
        <v>21</v>
      </c>
      <c r="E31" s="10">
        <f t="shared" si="1"/>
        <v>31801</v>
      </c>
      <c r="F31" s="10">
        <f t="shared" si="2"/>
        <v>33300</v>
      </c>
    </row>
    <row r="32" spans="1:6" ht="16.899999999999999" customHeight="1" thickBot="1">
      <c r="A32" s="241"/>
      <c r="B32" s="159">
        <v>29</v>
      </c>
      <c r="C32" s="9" t="s">
        <v>174</v>
      </c>
      <c r="D32" s="76" t="s">
        <v>22</v>
      </c>
      <c r="E32" s="10">
        <f t="shared" si="1"/>
        <v>33301</v>
      </c>
      <c r="F32" s="10">
        <f t="shared" si="2"/>
        <v>34800</v>
      </c>
    </row>
    <row r="33" spans="1:6" ht="17.25" thickBot="1">
      <c r="A33" s="241"/>
      <c r="B33" s="159">
        <v>30</v>
      </c>
      <c r="C33" s="9" t="s">
        <v>176</v>
      </c>
      <c r="D33" s="76" t="s">
        <v>23</v>
      </c>
      <c r="E33" s="10">
        <f t="shared" si="1"/>
        <v>34801</v>
      </c>
      <c r="F33" s="10">
        <f t="shared" si="2"/>
        <v>36300</v>
      </c>
    </row>
    <row r="34" spans="1:6" ht="17.25" thickBot="1">
      <c r="A34" s="240" t="s">
        <v>72</v>
      </c>
      <c r="B34" s="159">
        <v>31</v>
      </c>
      <c r="C34" s="9" t="s">
        <v>178</v>
      </c>
      <c r="D34" s="76" t="s">
        <v>24</v>
      </c>
      <c r="E34" s="10">
        <f t="shared" si="1"/>
        <v>36301</v>
      </c>
      <c r="F34" s="10">
        <f t="shared" si="2"/>
        <v>38200</v>
      </c>
    </row>
    <row r="35" spans="1:6" ht="17.25" thickBot="1">
      <c r="A35" s="241"/>
      <c r="B35" s="159">
        <v>32</v>
      </c>
      <c r="C35" s="9" t="s">
        <v>180</v>
      </c>
      <c r="D35" s="76" t="s">
        <v>25</v>
      </c>
      <c r="E35" s="10">
        <f t="shared" si="1"/>
        <v>38201</v>
      </c>
      <c r="F35" s="10">
        <f t="shared" si="2"/>
        <v>40100</v>
      </c>
    </row>
    <row r="36" spans="1:6" ht="17.25" thickBot="1">
      <c r="A36" s="241"/>
      <c r="B36" s="159">
        <v>33</v>
      </c>
      <c r="C36" s="9" t="s">
        <v>182</v>
      </c>
      <c r="D36" s="76" t="s">
        <v>26</v>
      </c>
      <c r="E36" s="10">
        <f t="shared" si="1"/>
        <v>40101</v>
      </c>
      <c r="F36" s="10">
        <f t="shared" si="2"/>
        <v>42000</v>
      </c>
    </row>
    <row r="37" spans="1:6" ht="17.25" thickBot="1">
      <c r="A37" s="241"/>
      <c r="B37" s="159">
        <v>34</v>
      </c>
      <c r="C37" s="9" t="s">
        <v>184</v>
      </c>
      <c r="D37" s="76" t="s">
        <v>27</v>
      </c>
      <c r="E37" s="10">
        <f t="shared" si="1"/>
        <v>42001</v>
      </c>
      <c r="F37" s="10">
        <f t="shared" si="2"/>
        <v>43900</v>
      </c>
    </row>
    <row r="38" spans="1:6" ht="17.25" thickBot="1">
      <c r="A38" s="241"/>
      <c r="B38" s="159">
        <v>35</v>
      </c>
      <c r="C38" s="77" t="s">
        <v>205</v>
      </c>
      <c r="D38" s="76" t="s">
        <v>28</v>
      </c>
      <c r="E38" s="10">
        <f t="shared" si="1"/>
        <v>43901</v>
      </c>
      <c r="F38" s="10">
        <f t="shared" si="2"/>
        <v>45800</v>
      </c>
    </row>
    <row r="39" spans="1:6" ht="17.25" thickBot="1">
      <c r="A39" s="240" t="s">
        <v>34</v>
      </c>
      <c r="B39" s="159">
        <v>36</v>
      </c>
      <c r="C39" s="2" t="s">
        <v>206</v>
      </c>
      <c r="D39" s="75" t="s">
        <v>35</v>
      </c>
      <c r="E39" s="10">
        <f t="shared" si="1"/>
        <v>45801</v>
      </c>
      <c r="F39" s="10">
        <f t="shared" si="2"/>
        <v>48200</v>
      </c>
    </row>
    <row r="40" spans="1:6" ht="17.25" thickBot="1">
      <c r="A40" s="241"/>
      <c r="B40" s="159">
        <v>37</v>
      </c>
      <c r="C40" s="9" t="s">
        <v>207</v>
      </c>
      <c r="D40" s="75" t="s">
        <v>36</v>
      </c>
      <c r="E40" s="10">
        <f t="shared" si="1"/>
        <v>48201</v>
      </c>
      <c r="F40" s="10">
        <f t="shared" si="2"/>
        <v>50600</v>
      </c>
    </row>
    <row r="41" spans="1:6" ht="17.25" thickBot="1">
      <c r="A41" s="241"/>
      <c r="B41" s="159">
        <v>38</v>
      </c>
      <c r="C41" s="9" t="s">
        <v>208</v>
      </c>
      <c r="D41" s="76" t="s">
        <v>37</v>
      </c>
      <c r="E41" s="10">
        <f t="shared" si="1"/>
        <v>50601</v>
      </c>
      <c r="F41" s="10">
        <f t="shared" si="2"/>
        <v>53000</v>
      </c>
    </row>
    <row r="42" spans="1:6" ht="17.25" thickBot="1">
      <c r="A42" s="241"/>
      <c r="B42" s="159">
        <v>39</v>
      </c>
      <c r="C42" s="9" t="s">
        <v>209</v>
      </c>
      <c r="D42" s="76" t="s">
        <v>38</v>
      </c>
      <c r="E42" s="10">
        <f t="shared" si="1"/>
        <v>53001</v>
      </c>
      <c r="F42" s="10">
        <f t="shared" si="2"/>
        <v>55400</v>
      </c>
    </row>
    <row r="43" spans="1:6" ht="17.25" thickBot="1">
      <c r="A43" s="241"/>
      <c r="B43" s="159">
        <v>40</v>
      </c>
      <c r="C43" s="9" t="s">
        <v>210</v>
      </c>
      <c r="D43" s="75" t="s">
        <v>39</v>
      </c>
      <c r="E43" s="10">
        <f t="shared" si="1"/>
        <v>55401</v>
      </c>
      <c r="F43" s="10">
        <f t="shared" si="2"/>
        <v>57800</v>
      </c>
    </row>
    <row r="44" spans="1:6" ht="17.25" thickBot="1">
      <c r="A44" s="240" t="s">
        <v>41</v>
      </c>
      <c r="B44" s="159">
        <v>41</v>
      </c>
      <c r="C44" s="9" t="s">
        <v>211</v>
      </c>
      <c r="D44" s="76" t="s">
        <v>42</v>
      </c>
      <c r="E44" s="10">
        <f t="shared" si="1"/>
        <v>57801</v>
      </c>
      <c r="F44" s="10">
        <f t="shared" si="2"/>
        <v>60800</v>
      </c>
    </row>
    <row r="45" spans="1:6" ht="17.25" thickBot="1">
      <c r="A45" s="241"/>
      <c r="B45" s="159">
        <v>42</v>
      </c>
      <c r="C45" s="9" t="s">
        <v>212</v>
      </c>
      <c r="D45" s="76" t="s">
        <v>43</v>
      </c>
      <c r="E45" s="10">
        <f t="shared" si="1"/>
        <v>60801</v>
      </c>
      <c r="F45" s="10">
        <f t="shared" si="2"/>
        <v>63800</v>
      </c>
    </row>
    <row r="46" spans="1:6" ht="17.25" thickBot="1">
      <c r="A46" s="241"/>
      <c r="B46" s="159">
        <v>43</v>
      </c>
      <c r="C46" s="9" t="s">
        <v>213</v>
      </c>
      <c r="D46" s="76" t="s">
        <v>44</v>
      </c>
      <c r="E46" s="10">
        <f t="shared" si="1"/>
        <v>63801</v>
      </c>
      <c r="F46" s="10">
        <f t="shared" si="2"/>
        <v>66800</v>
      </c>
    </row>
    <row r="47" spans="1:6" ht="17.25" thickBot="1">
      <c r="A47" s="241"/>
      <c r="B47" s="159">
        <v>44</v>
      </c>
      <c r="C47" s="9" t="s">
        <v>214</v>
      </c>
      <c r="D47" s="76" t="s">
        <v>46</v>
      </c>
      <c r="E47" s="10">
        <f t="shared" si="1"/>
        <v>66801</v>
      </c>
      <c r="F47" s="10">
        <f t="shared" si="2"/>
        <v>69800</v>
      </c>
    </row>
    <row r="48" spans="1:6" ht="17.25" thickBot="1">
      <c r="A48" s="241"/>
      <c r="B48" s="159">
        <v>45</v>
      </c>
      <c r="C48" s="9" t="s">
        <v>215</v>
      </c>
      <c r="D48" s="76" t="s">
        <v>47</v>
      </c>
      <c r="E48" s="10">
        <f t="shared" si="1"/>
        <v>69801</v>
      </c>
      <c r="F48" s="10">
        <f t="shared" si="2"/>
        <v>72800</v>
      </c>
    </row>
    <row r="49" spans="1:6" ht="17.25" thickBot="1">
      <c r="A49" s="240" t="s">
        <v>49</v>
      </c>
      <c r="B49" s="159">
        <v>46</v>
      </c>
      <c r="C49" s="9" t="s">
        <v>216</v>
      </c>
      <c r="D49" s="76" t="s">
        <v>50</v>
      </c>
      <c r="E49" s="10">
        <f t="shared" si="1"/>
        <v>72801</v>
      </c>
      <c r="F49" s="10">
        <f t="shared" si="2"/>
        <v>76500</v>
      </c>
    </row>
    <row r="50" spans="1:6" ht="17.25" thickBot="1">
      <c r="A50" s="241"/>
      <c r="B50" s="159">
        <v>47</v>
      </c>
      <c r="C50" s="9" t="s">
        <v>217</v>
      </c>
      <c r="D50" s="76" t="s">
        <v>51</v>
      </c>
      <c r="E50" s="10">
        <f t="shared" si="1"/>
        <v>76501</v>
      </c>
      <c r="F50" s="10">
        <f t="shared" si="2"/>
        <v>80200</v>
      </c>
    </row>
    <row r="51" spans="1:6" ht="17.25" thickBot="1">
      <c r="A51" s="241"/>
      <c r="B51" s="159">
        <v>48</v>
      </c>
      <c r="C51" s="9" t="s">
        <v>218</v>
      </c>
      <c r="D51" s="76" t="s">
        <v>53</v>
      </c>
      <c r="E51" s="10">
        <f t="shared" si="1"/>
        <v>80201</v>
      </c>
      <c r="F51" s="10">
        <f t="shared" si="2"/>
        <v>83900</v>
      </c>
    </row>
    <row r="52" spans="1:6" ht="17.25" thickBot="1">
      <c r="A52" s="241"/>
      <c r="B52" s="159">
        <v>49</v>
      </c>
      <c r="C52" s="9" t="s">
        <v>219</v>
      </c>
      <c r="D52" s="76" t="s">
        <v>54</v>
      </c>
      <c r="E52" s="10">
        <f t="shared" si="1"/>
        <v>83901</v>
      </c>
      <c r="F52" s="10">
        <f t="shared" si="2"/>
        <v>87600</v>
      </c>
    </row>
    <row r="53" spans="1:6" ht="17.25" thickBot="1">
      <c r="A53" s="240" t="s">
        <v>55</v>
      </c>
      <c r="B53" s="159">
        <v>50</v>
      </c>
      <c r="C53" s="9" t="s">
        <v>220</v>
      </c>
      <c r="D53" s="76" t="s">
        <v>56</v>
      </c>
      <c r="E53" s="10">
        <f t="shared" si="1"/>
        <v>87601</v>
      </c>
      <c r="F53" s="10">
        <f t="shared" si="2"/>
        <v>92100</v>
      </c>
    </row>
    <row r="54" spans="1:6" ht="17.25" thickBot="1">
      <c r="A54" s="241"/>
      <c r="B54" s="159">
        <v>51</v>
      </c>
      <c r="C54" s="9" t="s">
        <v>221</v>
      </c>
      <c r="D54" s="76" t="s">
        <v>57</v>
      </c>
      <c r="E54" s="10">
        <f t="shared" si="1"/>
        <v>92101</v>
      </c>
      <c r="F54" s="10">
        <f t="shared" si="2"/>
        <v>96600</v>
      </c>
    </row>
    <row r="55" spans="1:6" ht="17.25" thickBot="1">
      <c r="A55" s="241"/>
      <c r="B55" s="159">
        <v>52</v>
      </c>
      <c r="C55" s="9" t="s">
        <v>222</v>
      </c>
      <c r="D55" s="76" t="s">
        <v>58</v>
      </c>
      <c r="E55" s="10">
        <f t="shared" si="1"/>
        <v>96601</v>
      </c>
      <c r="F55" s="10">
        <f t="shared" si="2"/>
        <v>101100</v>
      </c>
    </row>
    <row r="56" spans="1:6" ht="17.25" thickBot="1">
      <c r="A56" s="241"/>
      <c r="B56" s="159">
        <v>53</v>
      </c>
      <c r="C56" s="9" t="s">
        <v>223</v>
      </c>
      <c r="D56" s="76" t="s">
        <v>59</v>
      </c>
      <c r="E56" s="10">
        <f t="shared" si="1"/>
        <v>101101</v>
      </c>
      <c r="F56" s="10">
        <f t="shared" si="2"/>
        <v>105600</v>
      </c>
    </row>
    <row r="57" spans="1:6" ht="17.25" thickBot="1">
      <c r="A57" s="241"/>
      <c r="B57" s="159">
        <v>54</v>
      </c>
      <c r="C57" s="9" t="s">
        <v>224</v>
      </c>
      <c r="D57" s="76" t="s">
        <v>60</v>
      </c>
      <c r="E57" s="10">
        <f t="shared" si="1"/>
        <v>105601</v>
      </c>
      <c r="F57" s="10">
        <f t="shared" si="2"/>
        <v>110100</v>
      </c>
    </row>
    <row r="58" spans="1:6" ht="17.25" thickBot="1">
      <c r="A58" s="240" t="s">
        <v>61</v>
      </c>
      <c r="B58" s="159">
        <v>55</v>
      </c>
      <c r="C58" s="9" t="s">
        <v>225</v>
      </c>
      <c r="D58" s="76" t="s">
        <v>62</v>
      </c>
      <c r="E58" s="10">
        <f t="shared" si="1"/>
        <v>110101</v>
      </c>
      <c r="F58" s="10">
        <f t="shared" si="2"/>
        <v>115500</v>
      </c>
    </row>
    <row r="59" spans="1:6" ht="17.25" thickBot="1">
      <c r="A59" s="248"/>
      <c r="B59" s="159">
        <v>56</v>
      </c>
      <c r="C59" s="9" t="s">
        <v>226</v>
      </c>
      <c r="D59" s="76" t="s">
        <v>64</v>
      </c>
      <c r="E59" s="10">
        <f t="shared" si="1"/>
        <v>115501</v>
      </c>
      <c r="F59" s="10">
        <f t="shared" si="2"/>
        <v>120900</v>
      </c>
    </row>
    <row r="60" spans="1:6" ht="17.25" thickBot="1">
      <c r="A60" s="248"/>
      <c r="B60" s="159">
        <v>57</v>
      </c>
      <c r="C60" s="9" t="s">
        <v>227</v>
      </c>
      <c r="D60" s="76" t="s">
        <v>65</v>
      </c>
      <c r="E60" s="10">
        <f t="shared" si="1"/>
        <v>120901</v>
      </c>
      <c r="F60" s="10">
        <f t="shared" si="2"/>
        <v>126300</v>
      </c>
    </row>
    <row r="61" spans="1:6" ht="17.25" thickBot="1">
      <c r="A61" s="248"/>
      <c r="B61" s="159">
        <v>58</v>
      </c>
      <c r="C61" s="9" t="s">
        <v>228</v>
      </c>
      <c r="D61" s="76" t="s">
        <v>66</v>
      </c>
      <c r="E61" s="10">
        <f t="shared" si="1"/>
        <v>126301</v>
      </c>
      <c r="F61" s="10">
        <f t="shared" si="2"/>
        <v>131700</v>
      </c>
    </row>
    <row r="62" spans="1:6" ht="17.25" thickBot="1">
      <c r="A62" s="248"/>
      <c r="B62" s="159">
        <v>59</v>
      </c>
      <c r="C62" s="9" t="s">
        <v>229</v>
      </c>
      <c r="D62" s="76" t="s">
        <v>67</v>
      </c>
      <c r="E62" s="10">
        <f t="shared" si="1"/>
        <v>131701</v>
      </c>
      <c r="F62" s="10">
        <f t="shared" si="2"/>
        <v>137100</v>
      </c>
    </row>
    <row r="63" spans="1:6" ht="17.25" thickBot="1">
      <c r="A63" s="248"/>
      <c r="B63" s="159">
        <v>60</v>
      </c>
      <c r="C63" s="9" t="s">
        <v>230</v>
      </c>
      <c r="D63" s="76" t="s">
        <v>68</v>
      </c>
      <c r="E63" s="10">
        <f t="shared" si="1"/>
        <v>137101</v>
      </c>
      <c r="F63" s="10">
        <f t="shared" si="2"/>
        <v>142500</v>
      </c>
    </row>
    <row r="64" spans="1:6" ht="17.25" thickBot="1">
      <c r="A64" s="248"/>
      <c r="B64" s="159">
        <v>61</v>
      </c>
      <c r="C64" s="9" t="s">
        <v>231</v>
      </c>
      <c r="D64" s="76" t="s">
        <v>70</v>
      </c>
      <c r="E64" s="10">
        <f t="shared" si="1"/>
        <v>142501</v>
      </c>
      <c r="F64" s="10">
        <f t="shared" si="2"/>
        <v>147900</v>
      </c>
    </row>
    <row r="65" spans="1:6" ht="17.25" thickBot="1">
      <c r="A65" s="249"/>
      <c r="B65" s="83">
        <v>62</v>
      </c>
      <c r="C65" s="9" t="s">
        <v>232</v>
      </c>
      <c r="D65" s="76" t="s">
        <v>71</v>
      </c>
      <c r="E65" s="10">
        <f t="shared" si="1"/>
        <v>147901</v>
      </c>
      <c r="F65" s="10">
        <f t="shared" si="2"/>
        <v>150000</v>
      </c>
    </row>
    <row r="66" spans="1:6" ht="148.5" customHeight="1" thickBot="1">
      <c r="A66" s="245" t="s">
        <v>387</v>
      </c>
      <c r="B66" s="246"/>
      <c r="C66" s="246"/>
      <c r="D66" s="247"/>
      <c r="E66" s="10">
        <f t="shared" si="1"/>
        <v>150001</v>
      </c>
      <c r="F66" s="10">
        <f t="shared" ref="F66" si="3">INT(LEFT(D65,LEN(TRIM(D65))-1))</f>
        <v>150000</v>
      </c>
    </row>
  </sheetData>
  <mergeCells count="14">
    <mergeCell ref="A66:D66"/>
    <mergeCell ref="A23:A28"/>
    <mergeCell ref="A29:A33"/>
    <mergeCell ref="A34:A38"/>
    <mergeCell ref="A39:A43"/>
    <mergeCell ref="A44:A48"/>
    <mergeCell ref="A49:A52"/>
    <mergeCell ref="A53:A57"/>
    <mergeCell ref="A58:A65"/>
    <mergeCell ref="A4:A8"/>
    <mergeCell ref="A9:A13"/>
    <mergeCell ref="A2:F2"/>
    <mergeCell ref="A1:F1"/>
    <mergeCell ref="A14:A22"/>
  </mergeCells>
  <phoneticPr fontId="2" type="noConversion"/>
  <printOptions horizontalCentered="1"/>
  <pageMargins left="0.74803149606299213" right="0.74803149606299213"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4"/>
  <sheetViews>
    <sheetView topLeftCell="C40" zoomScale="120" zoomScaleNormal="120" workbookViewId="0">
      <selection activeCell="M69" sqref="M69"/>
    </sheetView>
  </sheetViews>
  <sheetFormatPr defaultRowHeight="16.5"/>
  <cols>
    <col min="1" max="1" width="8.875" style="139" customWidth="1"/>
    <col min="2" max="28" width="6.125" style="139" customWidth="1"/>
    <col min="29" max="29" width="6.375" style="139" customWidth="1"/>
    <col min="30" max="30" width="1.125" style="139" customWidth="1"/>
    <col min="31" max="31" width="13.25" style="139" customWidth="1"/>
    <col min="32" max="32" width="8.375" style="139" customWidth="1"/>
    <col min="33" max="256" width="9" style="139"/>
    <col min="257" max="257" width="8.875" style="139" customWidth="1"/>
    <col min="258" max="284" width="6.125" style="139" customWidth="1"/>
    <col min="285" max="285" width="6.375" style="139" bestFit="1" customWidth="1"/>
    <col min="286" max="286" width="3.25" style="139" customWidth="1"/>
    <col min="287" max="287" width="12" style="139" bestFit="1" customWidth="1"/>
    <col min="288" max="512" width="9" style="139"/>
    <col min="513" max="513" width="8.875" style="139" customWidth="1"/>
    <col min="514" max="540" width="6.125" style="139" customWidth="1"/>
    <col min="541" max="541" width="6.375" style="139" bestFit="1" customWidth="1"/>
    <col min="542" max="542" width="3.25" style="139" customWidth="1"/>
    <col min="543" max="543" width="12" style="139" bestFit="1" customWidth="1"/>
    <col min="544" max="768" width="9" style="139"/>
    <col min="769" max="769" width="8.875" style="139" customWidth="1"/>
    <col min="770" max="796" width="6.125" style="139" customWidth="1"/>
    <col min="797" max="797" width="6.375" style="139" bestFit="1" customWidth="1"/>
    <col min="798" max="798" width="3.25" style="139" customWidth="1"/>
    <col min="799" max="799" width="12" style="139" bestFit="1" customWidth="1"/>
    <col min="800" max="1024" width="9" style="139"/>
    <col min="1025" max="1025" width="8.875" style="139" customWidth="1"/>
    <col min="1026" max="1052" width="6.125" style="139" customWidth="1"/>
    <col min="1053" max="1053" width="6.375" style="139" bestFit="1" customWidth="1"/>
    <col min="1054" max="1054" width="3.25" style="139" customWidth="1"/>
    <col min="1055" max="1055" width="12" style="139" bestFit="1" customWidth="1"/>
    <col min="1056" max="1280" width="9" style="139"/>
    <col min="1281" max="1281" width="8.875" style="139" customWidth="1"/>
    <col min="1282" max="1308" width="6.125" style="139" customWidth="1"/>
    <col min="1309" max="1309" width="6.375" style="139" bestFit="1" customWidth="1"/>
    <col min="1310" max="1310" width="3.25" style="139" customWidth="1"/>
    <col min="1311" max="1311" width="12" style="139" bestFit="1" customWidth="1"/>
    <col min="1312" max="1536" width="9" style="139"/>
    <col min="1537" max="1537" width="8.875" style="139" customWidth="1"/>
    <col min="1538" max="1564" width="6.125" style="139" customWidth="1"/>
    <col min="1565" max="1565" width="6.375" style="139" bestFit="1" customWidth="1"/>
    <col min="1566" max="1566" width="3.25" style="139" customWidth="1"/>
    <col min="1567" max="1567" width="12" style="139" bestFit="1" customWidth="1"/>
    <col min="1568" max="1792" width="9" style="139"/>
    <col min="1793" max="1793" width="8.875" style="139" customWidth="1"/>
    <col min="1794" max="1820" width="6.125" style="139" customWidth="1"/>
    <col min="1821" max="1821" width="6.375" style="139" bestFit="1" customWidth="1"/>
    <col min="1822" max="1822" width="3.25" style="139" customWidth="1"/>
    <col min="1823" max="1823" width="12" style="139" bestFit="1" customWidth="1"/>
    <col min="1824" max="2048" width="9" style="139"/>
    <col min="2049" max="2049" width="8.875" style="139" customWidth="1"/>
    <col min="2050" max="2076" width="6.125" style="139" customWidth="1"/>
    <col min="2077" max="2077" width="6.375" style="139" bestFit="1" customWidth="1"/>
    <col min="2078" max="2078" width="3.25" style="139" customWidth="1"/>
    <col min="2079" max="2079" width="12" style="139" bestFit="1" customWidth="1"/>
    <col min="2080" max="2304" width="9" style="139"/>
    <col min="2305" max="2305" width="8.875" style="139" customWidth="1"/>
    <col min="2306" max="2332" width="6.125" style="139" customWidth="1"/>
    <col min="2333" max="2333" width="6.375" style="139" bestFit="1" customWidth="1"/>
    <col min="2334" max="2334" width="3.25" style="139" customWidth="1"/>
    <col min="2335" max="2335" width="12" style="139" bestFit="1" customWidth="1"/>
    <col min="2336" max="2560" width="9" style="139"/>
    <col min="2561" max="2561" width="8.875" style="139" customWidth="1"/>
    <col min="2562" max="2588" width="6.125" style="139" customWidth="1"/>
    <col min="2589" max="2589" width="6.375" style="139" bestFit="1" customWidth="1"/>
    <col min="2590" max="2590" width="3.25" style="139" customWidth="1"/>
    <col min="2591" max="2591" width="12" style="139" bestFit="1" customWidth="1"/>
    <col min="2592" max="2816" width="9" style="139"/>
    <col min="2817" max="2817" width="8.875" style="139" customWidth="1"/>
    <col min="2818" max="2844" width="6.125" style="139" customWidth="1"/>
    <col min="2845" max="2845" width="6.375" style="139" bestFit="1" customWidth="1"/>
    <col min="2846" max="2846" width="3.25" style="139" customWidth="1"/>
    <col min="2847" max="2847" width="12" style="139" bestFit="1" customWidth="1"/>
    <col min="2848" max="3072" width="9" style="139"/>
    <col min="3073" max="3073" width="8.875" style="139" customWidth="1"/>
    <col min="3074" max="3100" width="6.125" style="139" customWidth="1"/>
    <col min="3101" max="3101" width="6.375" style="139" bestFit="1" customWidth="1"/>
    <col min="3102" max="3102" width="3.25" style="139" customWidth="1"/>
    <col min="3103" max="3103" width="12" style="139" bestFit="1" customWidth="1"/>
    <col min="3104" max="3328" width="9" style="139"/>
    <col min="3329" max="3329" width="8.875" style="139" customWidth="1"/>
    <col min="3330" max="3356" width="6.125" style="139" customWidth="1"/>
    <col min="3357" max="3357" width="6.375" style="139" bestFit="1" customWidth="1"/>
    <col min="3358" max="3358" width="3.25" style="139" customWidth="1"/>
    <col min="3359" max="3359" width="12" style="139" bestFit="1" customWidth="1"/>
    <col min="3360" max="3584" width="9" style="139"/>
    <col min="3585" max="3585" width="8.875" style="139" customWidth="1"/>
    <col min="3586" max="3612" width="6.125" style="139" customWidth="1"/>
    <col min="3613" max="3613" width="6.375" style="139" bestFit="1" customWidth="1"/>
    <col min="3614" max="3614" width="3.25" style="139" customWidth="1"/>
    <col min="3615" max="3615" width="12" style="139" bestFit="1" customWidth="1"/>
    <col min="3616" max="3840" width="9" style="139"/>
    <col min="3841" max="3841" width="8.875" style="139" customWidth="1"/>
    <col min="3842" max="3868" width="6.125" style="139" customWidth="1"/>
    <col min="3869" max="3869" width="6.375" style="139" bestFit="1" customWidth="1"/>
    <col min="3870" max="3870" width="3.25" style="139" customWidth="1"/>
    <col min="3871" max="3871" width="12" style="139" bestFit="1" customWidth="1"/>
    <col min="3872" max="4096" width="9" style="139"/>
    <col min="4097" max="4097" width="8.875" style="139" customWidth="1"/>
    <col min="4098" max="4124" width="6.125" style="139" customWidth="1"/>
    <col min="4125" max="4125" width="6.375" style="139" bestFit="1" customWidth="1"/>
    <col min="4126" max="4126" width="3.25" style="139" customWidth="1"/>
    <col min="4127" max="4127" width="12" style="139" bestFit="1" customWidth="1"/>
    <col min="4128" max="4352" width="9" style="139"/>
    <col min="4353" max="4353" width="8.875" style="139" customWidth="1"/>
    <col min="4354" max="4380" width="6.125" style="139" customWidth="1"/>
    <col min="4381" max="4381" width="6.375" style="139" bestFit="1" customWidth="1"/>
    <col min="4382" max="4382" width="3.25" style="139" customWidth="1"/>
    <col min="4383" max="4383" width="12" style="139" bestFit="1" customWidth="1"/>
    <col min="4384" max="4608" width="9" style="139"/>
    <col min="4609" max="4609" width="8.875" style="139" customWidth="1"/>
    <col min="4610" max="4636" width="6.125" style="139" customWidth="1"/>
    <col min="4637" max="4637" width="6.375" style="139" bestFit="1" customWidth="1"/>
    <col min="4638" max="4638" width="3.25" style="139" customWidth="1"/>
    <col min="4639" max="4639" width="12" style="139" bestFit="1" customWidth="1"/>
    <col min="4640" max="4864" width="9" style="139"/>
    <col min="4865" max="4865" width="8.875" style="139" customWidth="1"/>
    <col min="4866" max="4892" width="6.125" style="139" customWidth="1"/>
    <col min="4893" max="4893" width="6.375" style="139" bestFit="1" customWidth="1"/>
    <col min="4894" max="4894" width="3.25" style="139" customWidth="1"/>
    <col min="4895" max="4895" width="12" style="139" bestFit="1" customWidth="1"/>
    <col min="4896" max="5120" width="9" style="139"/>
    <col min="5121" max="5121" width="8.875" style="139" customWidth="1"/>
    <col min="5122" max="5148" width="6.125" style="139" customWidth="1"/>
    <col min="5149" max="5149" width="6.375" style="139" bestFit="1" customWidth="1"/>
    <col min="5150" max="5150" width="3.25" style="139" customWidth="1"/>
    <col min="5151" max="5151" width="12" style="139" bestFit="1" customWidth="1"/>
    <col min="5152" max="5376" width="9" style="139"/>
    <col min="5377" max="5377" width="8.875" style="139" customWidth="1"/>
    <col min="5378" max="5404" width="6.125" style="139" customWidth="1"/>
    <col min="5405" max="5405" width="6.375" style="139" bestFit="1" customWidth="1"/>
    <col min="5406" max="5406" width="3.25" style="139" customWidth="1"/>
    <col min="5407" max="5407" width="12" style="139" bestFit="1" customWidth="1"/>
    <col min="5408" max="5632" width="9" style="139"/>
    <col min="5633" max="5633" width="8.875" style="139" customWidth="1"/>
    <col min="5634" max="5660" width="6.125" style="139" customWidth="1"/>
    <col min="5661" max="5661" width="6.375" style="139" bestFit="1" customWidth="1"/>
    <col min="5662" max="5662" width="3.25" style="139" customWidth="1"/>
    <col min="5663" max="5663" width="12" style="139" bestFit="1" customWidth="1"/>
    <col min="5664" max="5888" width="9" style="139"/>
    <col min="5889" max="5889" width="8.875" style="139" customWidth="1"/>
    <col min="5890" max="5916" width="6.125" style="139" customWidth="1"/>
    <col min="5917" max="5917" width="6.375" style="139" bestFit="1" customWidth="1"/>
    <col min="5918" max="5918" width="3.25" style="139" customWidth="1"/>
    <col min="5919" max="5919" width="12" style="139" bestFit="1" customWidth="1"/>
    <col min="5920" max="6144" width="9" style="139"/>
    <col min="6145" max="6145" width="8.875" style="139" customWidth="1"/>
    <col min="6146" max="6172" width="6.125" style="139" customWidth="1"/>
    <col min="6173" max="6173" width="6.375" style="139" bestFit="1" customWidth="1"/>
    <col min="6174" max="6174" width="3.25" style="139" customWidth="1"/>
    <col min="6175" max="6175" width="12" style="139" bestFit="1" customWidth="1"/>
    <col min="6176" max="6400" width="9" style="139"/>
    <col min="6401" max="6401" width="8.875" style="139" customWidth="1"/>
    <col min="6402" max="6428" width="6.125" style="139" customWidth="1"/>
    <col min="6429" max="6429" width="6.375" style="139" bestFit="1" customWidth="1"/>
    <col min="6430" max="6430" width="3.25" style="139" customWidth="1"/>
    <col min="6431" max="6431" width="12" style="139" bestFit="1" customWidth="1"/>
    <col min="6432" max="6656" width="9" style="139"/>
    <col min="6657" max="6657" width="8.875" style="139" customWidth="1"/>
    <col min="6658" max="6684" width="6.125" style="139" customWidth="1"/>
    <col min="6685" max="6685" width="6.375" style="139" bestFit="1" customWidth="1"/>
    <col min="6686" max="6686" width="3.25" style="139" customWidth="1"/>
    <col min="6687" max="6687" width="12" style="139" bestFit="1" customWidth="1"/>
    <col min="6688" max="6912" width="9" style="139"/>
    <col min="6913" max="6913" width="8.875" style="139" customWidth="1"/>
    <col min="6914" max="6940" width="6.125" style="139" customWidth="1"/>
    <col min="6941" max="6941" width="6.375" style="139" bestFit="1" customWidth="1"/>
    <col min="6942" max="6942" width="3.25" style="139" customWidth="1"/>
    <col min="6943" max="6943" width="12" style="139" bestFit="1" customWidth="1"/>
    <col min="6944" max="7168" width="9" style="139"/>
    <col min="7169" max="7169" width="8.875" style="139" customWidth="1"/>
    <col min="7170" max="7196" width="6.125" style="139" customWidth="1"/>
    <col min="7197" max="7197" width="6.375" style="139" bestFit="1" customWidth="1"/>
    <col min="7198" max="7198" width="3.25" style="139" customWidth="1"/>
    <col min="7199" max="7199" width="12" style="139" bestFit="1" customWidth="1"/>
    <col min="7200" max="7424" width="9" style="139"/>
    <col min="7425" max="7425" width="8.875" style="139" customWidth="1"/>
    <col min="7426" max="7452" width="6.125" style="139" customWidth="1"/>
    <col min="7453" max="7453" width="6.375" style="139" bestFit="1" customWidth="1"/>
    <col min="7454" max="7454" width="3.25" style="139" customWidth="1"/>
    <col min="7455" max="7455" width="12" style="139" bestFit="1" customWidth="1"/>
    <col min="7456" max="7680" width="9" style="139"/>
    <col min="7681" max="7681" width="8.875" style="139" customWidth="1"/>
    <col min="7682" max="7708" width="6.125" style="139" customWidth="1"/>
    <col min="7709" max="7709" width="6.375" style="139" bestFit="1" customWidth="1"/>
    <col min="7710" max="7710" width="3.25" style="139" customWidth="1"/>
    <col min="7711" max="7711" width="12" style="139" bestFit="1" customWidth="1"/>
    <col min="7712" max="7936" width="9" style="139"/>
    <col min="7937" max="7937" width="8.875" style="139" customWidth="1"/>
    <col min="7938" max="7964" width="6.125" style="139" customWidth="1"/>
    <col min="7965" max="7965" width="6.375" style="139" bestFit="1" customWidth="1"/>
    <col min="7966" max="7966" width="3.25" style="139" customWidth="1"/>
    <col min="7967" max="7967" width="12" style="139" bestFit="1" customWidth="1"/>
    <col min="7968" max="8192" width="9" style="139"/>
    <col min="8193" max="8193" width="8.875" style="139" customWidth="1"/>
    <col min="8194" max="8220" width="6.125" style="139" customWidth="1"/>
    <col min="8221" max="8221" width="6.375" style="139" bestFit="1" customWidth="1"/>
    <col min="8222" max="8222" width="3.25" style="139" customWidth="1"/>
    <col min="8223" max="8223" width="12" style="139" bestFit="1" customWidth="1"/>
    <col min="8224" max="8448" width="9" style="139"/>
    <col min="8449" max="8449" width="8.875" style="139" customWidth="1"/>
    <col min="8450" max="8476" width="6.125" style="139" customWidth="1"/>
    <col min="8477" max="8477" width="6.375" style="139" bestFit="1" customWidth="1"/>
    <col min="8478" max="8478" width="3.25" style="139" customWidth="1"/>
    <col min="8479" max="8479" width="12" style="139" bestFit="1" customWidth="1"/>
    <col min="8480" max="8704" width="9" style="139"/>
    <col min="8705" max="8705" width="8.875" style="139" customWidth="1"/>
    <col min="8706" max="8732" width="6.125" style="139" customWidth="1"/>
    <col min="8733" max="8733" width="6.375" style="139" bestFit="1" customWidth="1"/>
    <col min="8734" max="8734" width="3.25" style="139" customWidth="1"/>
    <col min="8735" max="8735" width="12" style="139" bestFit="1" customWidth="1"/>
    <col min="8736" max="8960" width="9" style="139"/>
    <col min="8961" max="8961" width="8.875" style="139" customWidth="1"/>
    <col min="8962" max="8988" width="6.125" style="139" customWidth="1"/>
    <col min="8989" max="8989" width="6.375" style="139" bestFit="1" customWidth="1"/>
    <col min="8990" max="8990" width="3.25" style="139" customWidth="1"/>
    <col min="8991" max="8991" width="12" style="139" bestFit="1" customWidth="1"/>
    <col min="8992" max="9216" width="9" style="139"/>
    <col min="9217" max="9217" width="8.875" style="139" customWidth="1"/>
    <col min="9218" max="9244" width="6.125" style="139" customWidth="1"/>
    <col min="9245" max="9245" width="6.375" style="139" bestFit="1" customWidth="1"/>
    <col min="9246" max="9246" width="3.25" style="139" customWidth="1"/>
    <col min="9247" max="9247" width="12" style="139" bestFit="1" customWidth="1"/>
    <col min="9248" max="9472" width="9" style="139"/>
    <col min="9473" max="9473" width="8.875" style="139" customWidth="1"/>
    <col min="9474" max="9500" width="6.125" style="139" customWidth="1"/>
    <col min="9501" max="9501" width="6.375" style="139" bestFit="1" customWidth="1"/>
    <col min="9502" max="9502" width="3.25" style="139" customWidth="1"/>
    <col min="9503" max="9503" width="12" style="139" bestFit="1" customWidth="1"/>
    <col min="9504" max="9728" width="9" style="139"/>
    <col min="9729" max="9729" width="8.875" style="139" customWidth="1"/>
    <col min="9730" max="9756" width="6.125" style="139" customWidth="1"/>
    <col min="9757" max="9757" width="6.375" style="139" bestFit="1" customWidth="1"/>
    <col min="9758" max="9758" width="3.25" style="139" customWidth="1"/>
    <col min="9759" max="9759" width="12" style="139" bestFit="1" customWidth="1"/>
    <col min="9760" max="9984" width="9" style="139"/>
    <col min="9985" max="9985" width="8.875" style="139" customWidth="1"/>
    <col min="9986" max="10012" width="6.125" style="139" customWidth="1"/>
    <col min="10013" max="10013" width="6.375" style="139" bestFit="1" customWidth="1"/>
    <col min="10014" max="10014" width="3.25" style="139" customWidth="1"/>
    <col min="10015" max="10015" width="12" style="139" bestFit="1" customWidth="1"/>
    <col min="10016" max="10240" width="9" style="139"/>
    <col min="10241" max="10241" width="8.875" style="139" customWidth="1"/>
    <col min="10242" max="10268" width="6.125" style="139" customWidth="1"/>
    <col min="10269" max="10269" width="6.375" style="139" bestFit="1" customWidth="1"/>
    <col min="10270" max="10270" width="3.25" style="139" customWidth="1"/>
    <col min="10271" max="10271" width="12" style="139" bestFit="1" customWidth="1"/>
    <col min="10272" max="10496" width="9" style="139"/>
    <col min="10497" max="10497" width="8.875" style="139" customWidth="1"/>
    <col min="10498" max="10524" width="6.125" style="139" customWidth="1"/>
    <col min="10525" max="10525" width="6.375" style="139" bestFit="1" customWidth="1"/>
    <col min="10526" max="10526" width="3.25" style="139" customWidth="1"/>
    <col min="10527" max="10527" width="12" style="139" bestFit="1" customWidth="1"/>
    <col min="10528" max="10752" width="9" style="139"/>
    <col min="10753" max="10753" width="8.875" style="139" customWidth="1"/>
    <col min="10754" max="10780" width="6.125" style="139" customWidth="1"/>
    <col min="10781" max="10781" width="6.375" style="139" bestFit="1" customWidth="1"/>
    <col min="10782" max="10782" width="3.25" style="139" customWidth="1"/>
    <col min="10783" max="10783" width="12" style="139" bestFit="1" customWidth="1"/>
    <col min="10784" max="11008" width="9" style="139"/>
    <col min="11009" max="11009" width="8.875" style="139" customWidth="1"/>
    <col min="11010" max="11036" width="6.125" style="139" customWidth="1"/>
    <col min="11037" max="11037" width="6.375" style="139" bestFit="1" customWidth="1"/>
    <col min="11038" max="11038" width="3.25" style="139" customWidth="1"/>
    <col min="11039" max="11039" width="12" style="139" bestFit="1" customWidth="1"/>
    <col min="11040" max="11264" width="9" style="139"/>
    <col min="11265" max="11265" width="8.875" style="139" customWidth="1"/>
    <col min="11266" max="11292" width="6.125" style="139" customWidth="1"/>
    <col min="11293" max="11293" width="6.375" style="139" bestFit="1" customWidth="1"/>
    <col min="11294" max="11294" width="3.25" style="139" customWidth="1"/>
    <col min="11295" max="11295" width="12" style="139" bestFit="1" customWidth="1"/>
    <col min="11296" max="11520" width="9" style="139"/>
    <col min="11521" max="11521" width="8.875" style="139" customWidth="1"/>
    <col min="11522" max="11548" width="6.125" style="139" customWidth="1"/>
    <col min="11549" max="11549" width="6.375" style="139" bestFit="1" customWidth="1"/>
    <col min="11550" max="11550" width="3.25" style="139" customWidth="1"/>
    <col min="11551" max="11551" width="12" style="139" bestFit="1" customWidth="1"/>
    <col min="11552" max="11776" width="9" style="139"/>
    <col min="11777" max="11777" width="8.875" style="139" customWidth="1"/>
    <col min="11778" max="11804" width="6.125" style="139" customWidth="1"/>
    <col min="11805" max="11805" width="6.375" style="139" bestFit="1" customWidth="1"/>
    <col min="11806" max="11806" width="3.25" style="139" customWidth="1"/>
    <col min="11807" max="11807" width="12" style="139" bestFit="1" customWidth="1"/>
    <col min="11808" max="12032" width="9" style="139"/>
    <col min="12033" max="12033" width="8.875" style="139" customWidth="1"/>
    <col min="12034" max="12060" width="6.125" style="139" customWidth="1"/>
    <col min="12061" max="12061" width="6.375" style="139" bestFit="1" customWidth="1"/>
    <col min="12062" max="12062" width="3.25" style="139" customWidth="1"/>
    <col min="12063" max="12063" width="12" style="139" bestFit="1" customWidth="1"/>
    <col min="12064" max="12288" width="9" style="139"/>
    <col min="12289" max="12289" width="8.875" style="139" customWidth="1"/>
    <col min="12290" max="12316" width="6.125" style="139" customWidth="1"/>
    <col min="12317" max="12317" width="6.375" style="139" bestFit="1" customWidth="1"/>
    <col min="12318" max="12318" width="3.25" style="139" customWidth="1"/>
    <col min="12319" max="12319" width="12" style="139" bestFit="1" customWidth="1"/>
    <col min="12320" max="12544" width="9" style="139"/>
    <col min="12545" max="12545" width="8.875" style="139" customWidth="1"/>
    <col min="12546" max="12572" width="6.125" style="139" customWidth="1"/>
    <col min="12573" max="12573" width="6.375" style="139" bestFit="1" customWidth="1"/>
    <col min="12574" max="12574" width="3.25" style="139" customWidth="1"/>
    <col min="12575" max="12575" width="12" style="139" bestFit="1" customWidth="1"/>
    <col min="12576" max="12800" width="9" style="139"/>
    <col min="12801" max="12801" width="8.875" style="139" customWidth="1"/>
    <col min="12802" max="12828" width="6.125" style="139" customWidth="1"/>
    <col min="12829" max="12829" width="6.375" style="139" bestFit="1" customWidth="1"/>
    <col min="12830" max="12830" width="3.25" style="139" customWidth="1"/>
    <col min="12831" max="12831" width="12" style="139" bestFit="1" customWidth="1"/>
    <col min="12832" max="13056" width="9" style="139"/>
    <col min="13057" max="13057" width="8.875" style="139" customWidth="1"/>
    <col min="13058" max="13084" width="6.125" style="139" customWidth="1"/>
    <col min="13085" max="13085" width="6.375" style="139" bestFit="1" customWidth="1"/>
    <col min="13086" max="13086" width="3.25" style="139" customWidth="1"/>
    <col min="13087" max="13087" width="12" style="139" bestFit="1" customWidth="1"/>
    <col min="13088" max="13312" width="9" style="139"/>
    <col min="13313" max="13313" width="8.875" style="139" customWidth="1"/>
    <col min="13314" max="13340" width="6.125" style="139" customWidth="1"/>
    <col min="13341" max="13341" width="6.375" style="139" bestFit="1" customWidth="1"/>
    <col min="13342" max="13342" width="3.25" style="139" customWidth="1"/>
    <col min="13343" max="13343" width="12" style="139" bestFit="1" customWidth="1"/>
    <col min="13344" max="13568" width="9" style="139"/>
    <col min="13569" max="13569" width="8.875" style="139" customWidth="1"/>
    <col min="13570" max="13596" width="6.125" style="139" customWidth="1"/>
    <col min="13597" max="13597" width="6.375" style="139" bestFit="1" customWidth="1"/>
    <col min="13598" max="13598" width="3.25" style="139" customWidth="1"/>
    <col min="13599" max="13599" width="12" style="139" bestFit="1" customWidth="1"/>
    <col min="13600" max="13824" width="9" style="139"/>
    <col min="13825" max="13825" width="8.875" style="139" customWidth="1"/>
    <col min="13826" max="13852" width="6.125" style="139" customWidth="1"/>
    <col min="13853" max="13853" width="6.375" style="139" bestFit="1" customWidth="1"/>
    <col min="13854" max="13854" width="3.25" style="139" customWidth="1"/>
    <col min="13855" max="13855" width="12" style="139" bestFit="1" customWidth="1"/>
    <col min="13856" max="14080" width="9" style="139"/>
    <col min="14081" max="14081" width="8.875" style="139" customWidth="1"/>
    <col min="14082" max="14108" width="6.125" style="139" customWidth="1"/>
    <col min="14109" max="14109" width="6.375" style="139" bestFit="1" customWidth="1"/>
    <col min="14110" max="14110" width="3.25" style="139" customWidth="1"/>
    <col min="14111" max="14111" width="12" style="139" bestFit="1" customWidth="1"/>
    <col min="14112" max="14336" width="9" style="139"/>
    <col min="14337" max="14337" width="8.875" style="139" customWidth="1"/>
    <col min="14338" max="14364" width="6.125" style="139" customWidth="1"/>
    <col min="14365" max="14365" width="6.375" style="139" bestFit="1" customWidth="1"/>
    <col min="14366" max="14366" width="3.25" style="139" customWidth="1"/>
    <col min="14367" max="14367" width="12" style="139" bestFit="1" customWidth="1"/>
    <col min="14368" max="14592" width="9" style="139"/>
    <col min="14593" max="14593" width="8.875" style="139" customWidth="1"/>
    <col min="14594" max="14620" width="6.125" style="139" customWidth="1"/>
    <col min="14621" max="14621" width="6.375" style="139" bestFit="1" customWidth="1"/>
    <col min="14622" max="14622" width="3.25" style="139" customWidth="1"/>
    <col min="14623" max="14623" width="12" style="139" bestFit="1" customWidth="1"/>
    <col min="14624" max="14848" width="9" style="139"/>
    <col min="14849" max="14849" width="8.875" style="139" customWidth="1"/>
    <col min="14850" max="14876" width="6.125" style="139" customWidth="1"/>
    <col min="14877" max="14877" width="6.375" style="139" bestFit="1" customWidth="1"/>
    <col min="14878" max="14878" width="3.25" style="139" customWidth="1"/>
    <col min="14879" max="14879" width="12" style="139" bestFit="1" customWidth="1"/>
    <col min="14880" max="15104" width="9" style="139"/>
    <col min="15105" max="15105" width="8.875" style="139" customWidth="1"/>
    <col min="15106" max="15132" width="6.125" style="139" customWidth="1"/>
    <col min="15133" max="15133" width="6.375" style="139" bestFit="1" customWidth="1"/>
    <col min="15134" max="15134" width="3.25" style="139" customWidth="1"/>
    <col min="15135" max="15135" width="12" style="139" bestFit="1" customWidth="1"/>
    <col min="15136" max="15360" width="9" style="139"/>
    <col min="15361" max="15361" width="8.875" style="139" customWidth="1"/>
    <col min="15362" max="15388" width="6.125" style="139" customWidth="1"/>
    <col min="15389" max="15389" width="6.375" style="139" bestFit="1" customWidth="1"/>
    <col min="15390" max="15390" width="3.25" style="139" customWidth="1"/>
    <col min="15391" max="15391" width="12" style="139" bestFit="1" customWidth="1"/>
    <col min="15392" max="15616" width="9" style="139"/>
    <col min="15617" max="15617" width="8.875" style="139" customWidth="1"/>
    <col min="15618" max="15644" width="6.125" style="139" customWidth="1"/>
    <col min="15645" max="15645" width="6.375" style="139" bestFit="1" customWidth="1"/>
    <col min="15646" max="15646" width="3.25" style="139" customWidth="1"/>
    <col min="15647" max="15647" width="12" style="139" bestFit="1" customWidth="1"/>
    <col min="15648" max="15872" width="9" style="139"/>
    <col min="15873" max="15873" width="8.875" style="139" customWidth="1"/>
    <col min="15874" max="15900" width="6.125" style="139" customWidth="1"/>
    <col min="15901" max="15901" width="6.375" style="139" bestFit="1" customWidth="1"/>
    <col min="15902" max="15902" width="3.25" style="139" customWidth="1"/>
    <col min="15903" max="15903" width="12" style="139" bestFit="1" customWidth="1"/>
    <col min="15904" max="16128" width="9" style="139"/>
    <col min="16129" max="16129" width="8.875" style="139" customWidth="1"/>
    <col min="16130" max="16156" width="6.125" style="139" customWidth="1"/>
    <col min="16157" max="16157" width="6.375" style="139" bestFit="1" customWidth="1"/>
    <col min="16158" max="16158" width="3.25" style="139" customWidth="1"/>
    <col min="16159" max="16159" width="12" style="139" bestFit="1" customWidth="1"/>
    <col min="16160" max="16384" width="9" style="139"/>
  </cols>
  <sheetData>
    <row r="1" spans="1:32" s="137" customFormat="1" ht="20.25" customHeight="1">
      <c r="A1" s="269" t="s">
        <v>385</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E1" s="162" t="s">
        <v>154</v>
      </c>
      <c r="AF1" s="163">
        <v>0.115</v>
      </c>
    </row>
    <row r="2" spans="1:32" s="138" customFormat="1" ht="19.5" customHeight="1" thickBot="1">
      <c r="A2" s="270" t="s">
        <v>353</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E2" s="162" t="s">
        <v>340</v>
      </c>
      <c r="AF2" s="163">
        <v>0.01</v>
      </c>
    </row>
    <row r="3" spans="1:32" ht="12" customHeight="1">
      <c r="A3" s="271"/>
      <c r="B3" s="274" t="s">
        <v>341</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6"/>
    </row>
    <row r="4" spans="1:32" ht="12" customHeight="1">
      <c r="A4" s="272"/>
      <c r="B4" s="263">
        <v>11100</v>
      </c>
      <c r="C4" s="263"/>
      <c r="D4" s="263">
        <v>12540</v>
      </c>
      <c r="E4" s="263"/>
      <c r="F4" s="263">
        <v>13500</v>
      </c>
      <c r="G4" s="263"/>
      <c r="H4" s="263">
        <v>15840</v>
      </c>
      <c r="I4" s="263"/>
      <c r="J4" s="252">
        <v>16500</v>
      </c>
      <c r="K4" s="253"/>
      <c r="L4" s="263">
        <v>17280</v>
      </c>
      <c r="M4" s="263"/>
      <c r="N4" s="263">
        <v>17880</v>
      </c>
      <c r="O4" s="263"/>
      <c r="P4" s="264">
        <v>19047</v>
      </c>
      <c r="Q4" s="264"/>
      <c r="R4" s="264">
        <v>20008</v>
      </c>
      <c r="S4" s="264"/>
      <c r="T4" s="263">
        <v>21009</v>
      </c>
      <c r="U4" s="263"/>
      <c r="V4" s="264">
        <v>22000</v>
      </c>
      <c r="W4" s="264"/>
      <c r="X4" s="263">
        <v>23100</v>
      </c>
      <c r="Y4" s="263"/>
      <c r="Z4" s="252">
        <v>24000</v>
      </c>
      <c r="AA4" s="253"/>
      <c r="AB4" s="252">
        <v>25250</v>
      </c>
      <c r="AC4" s="256"/>
    </row>
    <row r="5" spans="1:32" ht="12" customHeight="1">
      <c r="A5" s="273"/>
      <c r="B5" s="140" t="s">
        <v>155</v>
      </c>
      <c r="C5" s="140" t="s">
        <v>156</v>
      </c>
      <c r="D5" s="140" t="s">
        <v>155</v>
      </c>
      <c r="E5" s="140" t="s">
        <v>156</v>
      </c>
      <c r="F5" s="140" t="s">
        <v>155</v>
      </c>
      <c r="G5" s="140" t="s">
        <v>156</v>
      </c>
      <c r="H5" s="140" t="s">
        <v>155</v>
      </c>
      <c r="I5" s="140" t="s">
        <v>156</v>
      </c>
      <c r="J5" s="140" t="s">
        <v>155</v>
      </c>
      <c r="K5" s="140" t="s">
        <v>156</v>
      </c>
      <c r="L5" s="140" t="s">
        <v>155</v>
      </c>
      <c r="M5" s="140" t="s">
        <v>156</v>
      </c>
      <c r="N5" s="140" t="s">
        <v>155</v>
      </c>
      <c r="O5" s="140" t="s">
        <v>156</v>
      </c>
      <c r="P5" s="140" t="s">
        <v>155</v>
      </c>
      <c r="Q5" s="140" t="s">
        <v>156</v>
      </c>
      <c r="R5" s="140" t="s">
        <v>155</v>
      </c>
      <c r="S5" s="140" t="s">
        <v>156</v>
      </c>
      <c r="T5" s="140" t="s">
        <v>155</v>
      </c>
      <c r="U5" s="140" t="s">
        <v>156</v>
      </c>
      <c r="V5" s="140" t="s">
        <v>155</v>
      </c>
      <c r="W5" s="140" t="s">
        <v>156</v>
      </c>
      <c r="X5" s="140" t="s">
        <v>155</v>
      </c>
      <c r="Y5" s="140" t="s">
        <v>156</v>
      </c>
      <c r="Z5" s="140" t="s">
        <v>155</v>
      </c>
      <c r="AA5" s="140" t="s">
        <v>156</v>
      </c>
      <c r="AB5" s="141" t="s">
        <v>155</v>
      </c>
      <c r="AC5" s="142" t="s">
        <v>156</v>
      </c>
    </row>
    <row r="6" spans="1:32" s="147" customFormat="1" ht="11.1" customHeight="1">
      <c r="A6" s="143">
        <v>1</v>
      </c>
      <c r="B6" s="144">
        <f t="shared" ref="B6:B35" si="0">ROUND($B$4*$A6/30*$AF$1*20/100,0)+ROUND($B$4*$A6/30*$AF$2*20/100,0)</f>
        <v>10</v>
      </c>
      <c r="C6" s="144">
        <f t="shared" ref="C6:C35" si="1">ROUND($B$4*$A6/30*$AF$1*70/100,0)+ROUND($B$4*$A6/30*$AF$2*70/100,0)</f>
        <v>33</v>
      </c>
      <c r="D6" s="144">
        <f t="shared" ref="D6:D35" si="2">ROUND($D$4*$A6/30*$AF$1*20/100,0)+ROUND($D$4*$A6/30*$AF$2*20/100,0)</f>
        <v>11</v>
      </c>
      <c r="E6" s="144">
        <f t="shared" ref="E6:E35" si="3">ROUND($D$4*$A6/30*$AF$1*70/100,0)+ROUND($D$4*$A6/30*$AF$2*70/100,0)</f>
        <v>37</v>
      </c>
      <c r="F6" s="144">
        <f t="shared" ref="F6:F35" si="4">ROUND($F$4*$A6/30*$AF$1*20/100,0)+ROUND($F$4*$A6/30*$AF$2*20/100,0)</f>
        <v>11</v>
      </c>
      <c r="G6" s="144">
        <f t="shared" ref="G6:G35" si="5">ROUND($F$4*$A6/30*$AF$1*70/100,0)+ROUND($F$4*$A6/30*$AF$2*70/100,0)</f>
        <v>39</v>
      </c>
      <c r="H6" s="144">
        <f t="shared" ref="H6:H35" si="6">ROUND($H$4*$A6/30*$AF$1*20/100,0)+ROUND($H$4*$A6/30*$AF$2*20/100,0)</f>
        <v>13</v>
      </c>
      <c r="I6" s="144">
        <f t="shared" ref="I6:I35" si="7">ROUND($H$4*$A6/30*$AF$1*70/100,0)+ROUND($H$4*$A6/30*$AF$2*70/100,0)</f>
        <v>47</v>
      </c>
      <c r="J6" s="144">
        <f t="shared" ref="J6:J35" si="8">ROUND($J$4*$A6/30*$AF$1*20/100,0)+ROUND($J$4*$A6/30*$AF$2*20/100,0)</f>
        <v>14</v>
      </c>
      <c r="K6" s="144">
        <f t="shared" ref="K6:K35" si="9">ROUND($J$4*$A6/30*$AF$1*70/100,0)+ROUND($J$4*$A6/30*$AF$2*70/100,0)</f>
        <v>48</v>
      </c>
      <c r="L6" s="144">
        <f t="shared" ref="L6:L35" si="10">ROUND($L$4*$A6/30*$AF$1*20/100,0)+ROUND($L$4*$A6/30*$AF$2*20/100,0)</f>
        <v>14</v>
      </c>
      <c r="M6" s="144">
        <f t="shared" ref="M6:M35" si="11">ROUND($L$4*$A6/30*$AF$1*70/100,0)+ROUND($L$4*$A6/30*$AF$2*70/100,0)</f>
        <v>50</v>
      </c>
      <c r="N6" s="144">
        <f t="shared" ref="N6:N35" si="12">ROUND($N$4*$A6/30*$AF$1*20/100,0)+ROUND($N$4*$A6/30*$AF$2*20/100,0)</f>
        <v>15</v>
      </c>
      <c r="O6" s="144">
        <f t="shared" ref="O6:O35" si="13">ROUND($N$4*$A6/30*$AF$1*70/100,0)+ROUND($N$4*$A6/30*$AF$2*70/100,0)</f>
        <v>52</v>
      </c>
      <c r="P6" s="144">
        <f t="shared" ref="P6:P35" si="14">ROUND($P$4*$A6/30*$AF$1*20/100,0)+ROUND($P$4*$A6/30*$AF$2*20/100,0)</f>
        <v>16</v>
      </c>
      <c r="Q6" s="144">
        <f t="shared" ref="Q6:Q35" si="15">ROUND($P$4*$A6/30*$AF$1*70/100,0)+ROUND($P$4*$A6/30*$AF$2*70/100,0)</f>
        <v>55</v>
      </c>
      <c r="R6" s="144">
        <f t="shared" ref="R6:R35" si="16">ROUND($R$4*$A6/30*$AF$1*20/100,0)+ROUND($R$4*$A6/30*$AF$2*20/100,0)</f>
        <v>16</v>
      </c>
      <c r="S6" s="144">
        <f t="shared" ref="S6:S35" si="17">ROUND($R$4*$A6/30*$AF$1*70/100,0)+ROUND($R$4*$A6/30*$AF$2*70/100,0)</f>
        <v>59</v>
      </c>
      <c r="T6" s="144">
        <f t="shared" ref="T6:T35" si="18">ROUND($T$4*$A6/30*$AF$1*20/100,0)+ROUND($T$4*$A6/30*$AF$2*20/100,0)</f>
        <v>17</v>
      </c>
      <c r="U6" s="144">
        <f t="shared" ref="U6:U35" si="19">ROUND($T$4*$A6/30*$AF$1*70/100,0)+ROUND($T$4*$A6/30*$AF$2*70/100,0)</f>
        <v>61</v>
      </c>
      <c r="V6" s="144">
        <f t="shared" ref="V6:V35" si="20">ROUND($V$4*$A6/30*$AF$1*20/100,0)+ROUND($V$4*$A6/30*$AF$2*20/100,0)</f>
        <v>18</v>
      </c>
      <c r="W6" s="144">
        <f t="shared" ref="W6:W35" si="21">ROUND($V$4*$A6/30*$AF$1*70/100,0)+ROUND($V$4*$A6/30*$AF$2*70/100,0)</f>
        <v>64</v>
      </c>
      <c r="X6" s="144">
        <f t="shared" ref="X6:X35" si="22">ROUND($X$4*$A6/30*$AF$1*20/100,0)+ROUND($X$4*$A6/30*$AF$2*20/100,0)</f>
        <v>20</v>
      </c>
      <c r="Y6" s="144">
        <f t="shared" ref="Y6:Y35" si="23">ROUND($X$4*$A6/30*$AF$1*70/100,0)+ROUND($X$4*$A6/30*$AF$2*70/100,0)</f>
        <v>67</v>
      </c>
      <c r="Z6" s="144">
        <f t="shared" ref="Z6:Z35" si="24">ROUND($Z$4*$A6/30*$AF$1*20/100,0)+ROUND($Z$4*$A6/30*$AF$2*20/100,0)</f>
        <v>20</v>
      </c>
      <c r="AA6" s="144">
        <f t="shared" ref="AA6:AA35" si="25">ROUND($Z$4*$A6/30*$AF$1*70/100,0)+ROUND($Z$4*$A6/30*$AF$2*70/100,0)</f>
        <v>70</v>
      </c>
      <c r="AB6" s="145">
        <f t="shared" ref="AB6:AB35" si="26">ROUND($AB$4*$A6/30*$AF$1*20/100,0)+ROUND($AB$4*$A6/30*$AF$2*20/100,0)</f>
        <v>21</v>
      </c>
      <c r="AC6" s="146">
        <f t="shared" ref="AC6:AC35" si="27">ROUND($AB$4*$A6/30*$AF$1*70/100,0)+ROUND($AB$4*$A6/30*$AF$2*70/100,0)</f>
        <v>74</v>
      </c>
    </row>
    <row r="7" spans="1:32" s="147" customFormat="1" ht="11.1" customHeight="1">
      <c r="A7" s="143">
        <v>2</v>
      </c>
      <c r="B7" s="144">
        <f t="shared" si="0"/>
        <v>18</v>
      </c>
      <c r="C7" s="144">
        <f t="shared" si="1"/>
        <v>65</v>
      </c>
      <c r="D7" s="144">
        <f t="shared" si="2"/>
        <v>21</v>
      </c>
      <c r="E7" s="144">
        <f t="shared" si="3"/>
        <v>73</v>
      </c>
      <c r="F7" s="144">
        <f t="shared" si="4"/>
        <v>23</v>
      </c>
      <c r="G7" s="144">
        <f t="shared" si="5"/>
        <v>78</v>
      </c>
      <c r="H7" s="144">
        <f t="shared" si="6"/>
        <v>26</v>
      </c>
      <c r="I7" s="144">
        <f t="shared" si="7"/>
        <v>92</v>
      </c>
      <c r="J7" s="144">
        <f t="shared" si="8"/>
        <v>27</v>
      </c>
      <c r="K7" s="144">
        <f t="shared" si="9"/>
        <v>97</v>
      </c>
      <c r="L7" s="144">
        <f t="shared" si="10"/>
        <v>28</v>
      </c>
      <c r="M7" s="144">
        <f t="shared" si="11"/>
        <v>101</v>
      </c>
      <c r="N7" s="144">
        <f t="shared" si="12"/>
        <v>29</v>
      </c>
      <c r="O7" s="144">
        <f t="shared" si="13"/>
        <v>104</v>
      </c>
      <c r="P7" s="144">
        <f t="shared" si="14"/>
        <v>32</v>
      </c>
      <c r="Q7" s="144">
        <f t="shared" si="15"/>
        <v>111</v>
      </c>
      <c r="R7" s="144">
        <f t="shared" si="16"/>
        <v>34</v>
      </c>
      <c r="S7" s="144">
        <f t="shared" si="17"/>
        <v>116</v>
      </c>
      <c r="T7" s="144">
        <f t="shared" si="18"/>
        <v>35</v>
      </c>
      <c r="U7" s="144">
        <f t="shared" si="19"/>
        <v>123</v>
      </c>
      <c r="V7" s="144">
        <f t="shared" si="20"/>
        <v>37</v>
      </c>
      <c r="W7" s="144">
        <f t="shared" si="21"/>
        <v>128</v>
      </c>
      <c r="X7" s="144">
        <f t="shared" si="22"/>
        <v>38</v>
      </c>
      <c r="Y7" s="144">
        <f t="shared" si="23"/>
        <v>135</v>
      </c>
      <c r="Z7" s="144">
        <f t="shared" si="24"/>
        <v>40</v>
      </c>
      <c r="AA7" s="144">
        <f t="shared" si="25"/>
        <v>140</v>
      </c>
      <c r="AB7" s="145">
        <f t="shared" si="26"/>
        <v>42</v>
      </c>
      <c r="AC7" s="146">
        <f t="shared" si="27"/>
        <v>148</v>
      </c>
    </row>
    <row r="8" spans="1:32" s="147" customFormat="1" ht="11.1" customHeight="1">
      <c r="A8" s="143">
        <v>3</v>
      </c>
      <c r="B8" s="144">
        <f t="shared" si="0"/>
        <v>28</v>
      </c>
      <c r="C8" s="144">
        <f t="shared" si="1"/>
        <v>97</v>
      </c>
      <c r="D8" s="144">
        <f t="shared" si="2"/>
        <v>32</v>
      </c>
      <c r="E8" s="144">
        <f t="shared" si="3"/>
        <v>110</v>
      </c>
      <c r="F8" s="144">
        <f t="shared" si="4"/>
        <v>34</v>
      </c>
      <c r="G8" s="144">
        <f t="shared" si="5"/>
        <v>118</v>
      </c>
      <c r="H8" s="144">
        <f t="shared" si="6"/>
        <v>39</v>
      </c>
      <c r="I8" s="144">
        <f t="shared" si="7"/>
        <v>139</v>
      </c>
      <c r="J8" s="144">
        <f t="shared" si="8"/>
        <v>41</v>
      </c>
      <c r="K8" s="144">
        <f t="shared" si="9"/>
        <v>145</v>
      </c>
      <c r="L8" s="144">
        <f t="shared" si="10"/>
        <v>43</v>
      </c>
      <c r="M8" s="144">
        <f t="shared" si="11"/>
        <v>151</v>
      </c>
      <c r="N8" s="144">
        <f t="shared" si="12"/>
        <v>45</v>
      </c>
      <c r="O8" s="144">
        <f t="shared" si="13"/>
        <v>157</v>
      </c>
      <c r="P8" s="144">
        <f t="shared" si="14"/>
        <v>48</v>
      </c>
      <c r="Q8" s="144">
        <f t="shared" si="15"/>
        <v>166</v>
      </c>
      <c r="R8" s="144">
        <f t="shared" si="16"/>
        <v>50</v>
      </c>
      <c r="S8" s="144">
        <f t="shared" si="17"/>
        <v>175</v>
      </c>
      <c r="T8" s="144">
        <f t="shared" si="18"/>
        <v>52</v>
      </c>
      <c r="U8" s="144">
        <f t="shared" si="19"/>
        <v>184</v>
      </c>
      <c r="V8" s="144">
        <f t="shared" si="20"/>
        <v>55</v>
      </c>
      <c r="W8" s="144">
        <f t="shared" si="21"/>
        <v>192</v>
      </c>
      <c r="X8" s="144">
        <f t="shared" si="22"/>
        <v>58</v>
      </c>
      <c r="Y8" s="144">
        <f t="shared" si="23"/>
        <v>202</v>
      </c>
      <c r="Z8" s="144">
        <f t="shared" si="24"/>
        <v>60</v>
      </c>
      <c r="AA8" s="144">
        <f t="shared" si="25"/>
        <v>210</v>
      </c>
      <c r="AB8" s="145">
        <f t="shared" si="26"/>
        <v>63</v>
      </c>
      <c r="AC8" s="146">
        <f t="shared" si="27"/>
        <v>221</v>
      </c>
    </row>
    <row r="9" spans="1:32" s="147" customFormat="1" ht="11.1" customHeight="1">
      <c r="A9" s="143">
        <v>4</v>
      </c>
      <c r="B9" s="144">
        <f t="shared" si="0"/>
        <v>37</v>
      </c>
      <c r="C9" s="144">
        <f t="shared" si="1"/>
        <v>129</v>
      </c>
      <c r="D9" s="144">
        <f t="shared" si="2"/>
        <v>41</v>
      </c>
      <c r="E9" s="144">
        <f t="shared" si="3"/>
        <v>147</v>
      </c>
      <c r="F9" s="144">
        <f t="shared" si="4"/>
        <v>45</v>
      </c>
      <c r="G9" s="144">
        <f t="shared" si="5"/>
        <v>158</v>
      </c>
      <c r="H9" s="144">
        <f t="shared" si="6"/>
        <v>53</v>
      </c>
      <c r="I9" s="144">
        <f t="shared" si="7"/>
        <v>185</v>
      </c>
      <c r="J9" s="144">
        <f t="shared" si="8"/>
        <v>55</v>
      </c>
      <c r="K9" s="144">
        <f t="shared" si="9"/>
        <v>192</v>
      </c>
      <c r="L9" s="144">
        <f t="shared" si="10"/>
        <v>58</v>
      </c>
      <c r="M9" s="144">
        <f t="shared" si="11"/>
        <v>201</v>
      </c>
      <c r="N9" s="144">
        <f t="shared" si="12"/>
        <v>60</v>
      </c>
      <c r="O9" s="144">
        <f t="shared" si="13"/>
        <v>209</v>
      </c>
      <c r="P9" s="144">
        <f t="shared" si="14"/>
        <v>63</v>
      </c>
      <c r="Q9" s="144">
        <f t="shared" si="15"/>
        <v>222</v>
      </c>
      <c r="R9" s="144">
        <f t="shared" si="16"/>
        <v>66</v>
      </c>
      <c r="S9" s="144">
        <f t="shared" si="17"/>
        <v>234</v>
      </c>
      <c r="T9" s="144">
        <f t="shared" si="18"/>
        <v>70</v>
      </c>
      <c r="U9" s="144">
        <f t="shared" si="19"/>
        <v>245</v>
      </c>
      <c r="V9" s="144">
        <f t="shared" si="20"/>
        <v>73</v>
      </c>
      <c r="W9" s="144">
        <f t="shared" si="21"/>
        <v>257</v>
      </c>
      <c r="X9" s="144">
        <f t="shared" si="22"/>
        <v>77</v>
      </c>
      <c r="Y9" s="144">
        <f t="shared" si="23"/>
        <v>270</v>
      </c>
      <c r="Z9" s="144">
        <f t="shared" si="24"/>
        <v>80</v>
      </c>
      <c r="AA9" s="144">
        <f t="shared" si="25"/>
        <v>280</v>
      </c>
      <c r="AB9" s="145">
        <f t="shared" si="26"/>
        <v>84</v>
      </c>
      <c r="AC9" s="146">
        <f t="shared" si="27"/>
        <v>295</v>
      </c>
    </row>
    <row r="10" spans="1:32" s="147" customFormat="1" ht="11.1" customHeight="1">
      <c r="A10" s="143">
        <v>5</v>
      </c>
      <c r="B10" s="144">
        <f t="shared" si="0"/>
        <v>47</v>
      </c>
      <c r="C10" s="144">
        <f t="shared" si="1"/>
        <v>162</v>
      </c>
      <c r="D10" s="144">
        <f t="shared" si="2"/>
        <v>52</v>
      </c>
      <c r="E10" s="144">
        <f t="shared" si="3"/>
        <v>183</v>
      </c>
      <c r="F10" s="144">
        <f t="shared" si="4"/>
        <v>57</v>
      </c>
      <c r="G10" s="144">
        <f t="shared" si="5"/>
        <v>197</v>
      </c>
      <c r="H10" s="144">
        <f t="shared" si="6"/>
        <v>66</v>
      </c>
      <c r="I10" s="144">
        <f t="shared" si="7"/>
        <v>231</v>
      </c>
      <c r="J10" s="144">
        <f t="shared" si="8"/>
        <v>69</v>
      </c>
      <c r="K10" s="144">
        <f t="shared" si="9"/>
        <v>240</v>
      </c>
      <c r="L10" s="144">
        <f t="shared" si="10"/>
        <v>72</v>
      </c>
      <c r="M10" s="144">
        <f t="shared" si="11"/>
        <v>252</v>
      </c>
      <c r="N10" s="144">
        <f t="shared" si="12"/>
        <v>75</v>
      </c>
      <c r="O10" s="144">
        <f t="shared" si="13"/>
        <v>261</v>
      </c>
      <c r="P10" s="144">
        <f t="shared" si="14"/>
        <v>79</v>
      </c>
      <c r="Q10" s="144">
        <f t="shared" si="15"/>
        <v>278</v>
      </c>
      <c r="R10" s="144">
        <f t="shared" si="16"/>
        <v>84</v>
      </c>
      <c r="S10" s="144">
        <f t="shared" si="17"/>
        <v>291</v>
      </c>
      <c r="T10" s="144">
        <f t="shared" si="18"/>
        <v>88</v>
      </c>
      <c r="U10" s="144">
        <f t="shared" si="19"/>
        <v>307</v>
      </c>
      <c r="V10" s="144">
        <f t="shared" si="20"/>
        <v>91</v>
      </c>
      <c r="W10" s="144">
        <f t="shared" si="21"/>
        <v>321</v>
      </c>
      <c r="X10" s="144">
        <f t="shared" si="22"/>
        <v>97</v>
      </c>
      <c r="Y10" s="144">
        <f t="shared" si="23"/>
        <v>337</v>
      </c>
      <c r="Z10" s="144">
        <f t="shared" si="24"/>
        <v>100</v>
      </c>
      <c r="AA10" s="144">
        <f t="shared" si="25"/>
        <v>350</v>
      </c>
      <c r="AB10" s="145">
        <f t="shared" si="26"/>
        <v>105</v>
      </c>
      <c r="AC10" s="146">
        <f t="shared" si="27"/>
        <v>368</v>
      </c>
    </row>
    <row r="11" spans="1:32" s="147" customFormat="1" ht="11.1" customHeight="1">
      <c r="A11" s="143">
        <v>6</v>
      </c>
      <c r="B11" s="144">
        <f t="shared" si="0"/>
        <v>55</v>
      </c>
      <c r="C11" s="144">
        <f t="shared" si="1"/>
        <v>195</v>
      </c>
      <c r="D11" s="144">
        <f t="shared" si="2"/>
        <v>63</v>
      </c>
      <c r="E11" s="144">
        <f t="shared" si="3"/>
        <v>220</v>
      </c>
      <c r="F11" s="144">
        <f t="shared" si="4"/>
        <v>67</v>
      </c>
      <c r="G11" s="144">
        <f t="shared" si="5"/>
        <v>236</v>
      </c>
      <c r="H11" s="144">
        <f t="shared" si="6"/>
        <v>79</v>
      </c>
      <c r="I11" s="144">
        <f t="shared" si="7"/>
        <v>277</v>
      </c>
      <c r="J11" s="144">
        <f t="shared" si="8"/>
        <v>83</v>
      </c>
      <c r="K11" s="144">
        <f t="shared" si="9"/>
        <v>289</v>
      </c>
      <c r="L11" s="144">
        <f t="shared" si="10"/>
        <v>86</v>
      </c>
      <c r="M11" s="144">
        <f t="shared" si="11"/>
        <v>302</v>
      </c>
      <c r="N11" s="144">
        <f t="shared" si="12"/>
        <v>89</v>
      </c>
      <c r="O11" s="144">
        <f t="shared" si="13"/>
        <v>313</v>
      </c>
      <c r="P11" s="144">
        <f t="shared" si="14"/>
        <v>96</v>
      </c>
      <c r="Q11" s="144">
        <f t="shared" si="15"/>
        <v>334</v>
      </c>
      <c r="R11" s="144">
        <f t="shared" si="16"/>
        <v>100</v>
      </c>
      <c r="S11" s="144">
        <f t="shared" si="17"/>
        <v>350</v>
      </c>
      <c r="T11" s="144">
        <f t="shared" si="18"/>
        <v>105</v>
      </c>
      <c r="U11" s="144">
        <f t="shared" si="19"/>
        <v>367</v>
      </c>
      <c r="V11" s="144">
        <f t="shared" si="20"/>
        <v>110</v>
      </c>
      <c r="W11" s="144">
        <f t="shared" si="21"/>
        <v>385</v>
      </c>
      <c r="X11" s="144">
        <f t="shared" si="22"/>
        <v>115</v>
      </c>
      <c r="Y11" s="144">
        <f t="shared" si="23"/>
        <v>404</v>
      </c>
      <c r="Z11" s="144">
        <f t="shared" si="24"/>
        <v>120</v>
      </c>
      <c r="AA11" s="144">
        <f t="shared" si="25"/>
        <v>420</v>
      </c>
      <c r="AB11" s="145">
        <f t="shared" si="26"/>
        <v>126</v>
      </c>
      <c r="AC11" s="146">
        <f t="shared" si="27"/>
        <v>442</v>
      </c>
    </row>
    <row r="12" spans="1:32" s="147" customFormat="1" ht="11.1" customHeight="1">
      <c r="A12" s="143">
        <v>7</v>
      </c>
      <c r="B12" s="144">
        <f t="shared" si="0"/>
        <v>65</v>
      </c>
      <c r="C12" s="144">
        <f t="shared" si="1"/>
        <v>226</v>
      </c>
      <c r="D12" s="144">
        <f t="shared" si="2"/>
        <v>73</v>
      </c>
      <c r="E12" s="144">
        <f t="shared" si="3"/>
        <v>256</v>
      </c>
      <c r="F12" s="144">
        <f t="shared" si="4"/>
        <v>78</v>
      </c>
      <c r="G12" s="144">
        <f t="shared" si="5"/>
        <v>276</v>
      </c>
      <c r="H12" s="144">
        <f t="shared" si="6"/>
        <v>92</v>
      </c>
      <c r="I12" s="144">
        <f t="shared" si="7"/>
        <v>324</v>
      </c>
      <c r="J12" s="144">
        <f t="shared" si="8"/>
        <v>97</v>
      </c>
      <c r="K12" s="144">
        <f t="shared" si="9"/>
        <v>337</v>
      </c>
      <c r="L12" s="144">
        <f t="shared" si="10"/>
        <v>101</v>
      </c>
      <c r="M12" s="144">
        <f t="shared" si="11"/>
        <v>353</v>
      </c>
      <c r="N12" s="144">
        <f t="shared" si="12"/>
        <v>104</v>
      </c>
      <c r="O12" s="144">
        <f t="shared" si="13"/>
        <v>365</v>
      </c>
      <c r="P12" s="144">
        <f t="shared" si="14"/>
        <v>111</v>
      </c>
      <c r="Q12" s="144">
        <f t="shared" si="15"/>
        <v>389</v>
      </c>
      <c r="R12" s="144">
        <f t="shared" si="16"/>
        <v>116</v>
      </c>
      <c r="S12" s="144">
        <f t="shared" si="17"/>
        <v>409</v>
      </c>
      <c r="T12" s="144">
        <f t="shared" si="18"/>
        <v>123</v>
      </c>
      <c r="U12" s="144">
        <f t="shared" si="19"/>
        <v>429</v>
      </c>
      <c r="V12" s="144">
        <f t="shared" si="20"/>
        <v>128</v>
      </c>
      <c r="W12" s="144">
        <f t="shared" si="21"/>
        <v>449</v>
      </c>
      <c r="X12" s="144">
        <f t="shared" si="22"/>
        <v>135</v>
      </c>
      <c r="Y12" s="144">
        <f t="shared" si="23"/>
        <v>472</v>
      </c>
      <c r="Z12" s="144">
        <f t="shared" si="24"/>
        <v>140</v>
      </c>
      <c r="AA12" s="144">
        <f t="shared" si="25"/>
        <v>490</v>
      </c>
      <c r="AB12" s="145">
        <f t="shared" si="26"/>
        <v>148</v>
      </c>
      <c r="AC12" s="146">
        <f t="shared" si="27"/>
        <v>515</v>
      </c>
    </row>
    <row r="13" spans="1:32" s="147" customFormat="1" ht="11.1" customHeight="1">
      <c r="A13" s="143">
        <v>8</v>
      </c>
      <c r="B13" s="144">
        <f t="shared" si="0"/>
        <v>74</v>
      </c>
      <c r="C13" s="144">
        <f t="shared" si="1"/>
        <v>259</v>
      </c>
      <c r="D13" s="144">
        <f t="shared" si="2"/>
        <v>84</v>
      </c>
      <c r="E13" s="144">
        <f t="shared" si="3"/>
        <v>292</v>
      </c>
      <c r="F13" s="144">
        <f t="shared" si="4"/>
        <v>90</v>
      </c>
      <c r="G13" s="144">
        <f t="shared" si="5"/>
        <v>315</v>
      </c>
      <c r="H13" s="144">
        <f t="shared" si="6"/>
        <v>105</v>
      </c>
      <c r="I13" s="144">
        <f t="shared" si="7"/>
        <v>370</v>
      </c>
      <c r="J13" s="144">
        <f t="shared" si="8"/>
        <v>110</v>
      </c>
      <c r="K13" s="144">
        <f t="shared" si="9"/>
        <v>385</v>
      </c>
      <c r="L13" s="144">
        <f t="shared" si="10"/>
        <v>115</v>
      </c>
      <c r="M13" s="144">
        <f t="shared" si="11"/>
        <v>403</v>
      </c>
      <c r="N13" s="144">
        <f t="shared" si="12"/>
        <v>120</v>
      </c>
      <c r="O13" s="144">
        <f t="shared" si="13"/>
        <v>417</v>
      </c>
      <c r="P13" s="144">
        <f t="shared" si="14"/>
        <v>127</v>
      </c>
      <c r="Q13" s="144">
        <f t="shared" si="15"/>
        <v>445</v>
      </c>
      <c r="R13" s="144">
        <f t="shared" si="16"/>
        <v>134</v>
      </c>
      <c r="S13" s="144">
        <f t="shared" si="17"/>
        <v>467</v>
      </c>
      <c r="T13" s="144">
        <f t="shared" si="18"/>
        <v>140</v>
      </c>
      <c r="U13" s="144">
        <f t="shared" si="19"/>
        <v>490</v>
      </c>
      <c r="V13" s="144">
        <f t="shared" si="20"/>
        <v>147</v>
      </c>
      <c r="W13" s="144">
        <f t="shared" si="21"/>
        <v>513</v>
      </c>
      <c r="X13" s="144">
        <f t="shared" si="22"/>
        <v>154</v>
      </c>
      <c r="Y13" s="144">
        <f t="shared" si="23"/>
        <v>539</v>
      </c>
      <c r="Z13" s="144">
        <f t="shared" si="24"/>
        <v>160</v>
      </c>
      <c r="AA13" s="144">
        <f t="shared" si="25"/>
        <v>560</v>
      </c>
      <c r="AB13" s="145">
        <f t="shared" si="26"/>
        <v>168</v>
      </c>
      <c r="AC13" s="146">
        <f t="shared" si="27"/>
        <v>589</v>
      </c>
    </row>
    <row r="14" spans="1:32" s="147" customFormat="1" ht="11.1" customHeight="1">
      <c r="A14" s="143">
        <v>9</v>
      </c>
      <c r="B14" s="144">
        <f t="shared" si="0"/>
        <v>84</v>
      </c>
      <c r="C14" s="144">
        <f t="shared" si="1"/>
        <v>291</v>
      </c>
      <c r="D14" s="144">
        <f t="shared" si="2"/>
        <v>95</v>
      </c>
      <c r="E14" s="144">
        <f t="shared" si="3"/>
        <v>329</v>
      </c>
      <c r="F14" s="144">
        <f t="shared" si="4"/>
        <v>101</v>
      </c>
      <c r="G14" s="144">
        <f t="shared" si="5"/>
        <v>354</v>
      </c>
      <c r="H14" s="144">
        <f t="shared" si="6"/>
        <v>119</v>
      </c>
      <c r="I14" s="144">
        <f t="shared" si="7"/>
        <v>416</v>
      </c>
      <c r="J14" s="144">
        <f t="shared" si="8"/>
        <v>124</v>
      </c>
      <c r="K14" s="144">
        <f t="shared" si="9"/>
        <v>433</v>
      </c>
      <c r="L14" s="144">
        <f t="shared" si="10"/>
        <v>129</v>
      </c>
      <c r="M14" s="144">
        <f t="shared" si="11"/>
        <v>453</v>
      </c>
      <c r="N14" s="144">
        <f t="shared" si="12"/>
        <v>134</v>
      </c>
      <c r="O14" s="144">
        <f t="shared" si="13"/>
        <v>470</v>
      </c>
      <c r="P14" s="144">
        <f t="shared" si="14"/>
        <v>142</v>
      </c>
      <c r="Q14" s="144">
        <f t="shared" si="15"/>
        <v>500</v>
      </c>
      <c r="R14" s="144">
        <f t="shared" si="16"/>
        <v>150</v>
      </c>
      <c r="S14" s="144">
        <f t="shared" si="17"/>
        <v>525</v>
      </c>
      <c r="T14" s="144">
        <f t="shared" si="18"/>
        <v>158</v>
      </c>
      <c r="U14" s="144">
        <f t="shared" si="19"/>
        <v>551</v>
      </c>
      <c r="V14" s="144">
        <f t="shared" si="20"/>
        <v>165</v>
      </c>
      <c r="W14" s="144">
        <f t="shared" si="21"/>
        <v>577</v>
      </c>
      <c r="X14" s="144">
        <f t="shared" si="22"/>
        <v>173</v>
      </c>
      <c r="Y14" s="144">
        <f t="shared" si="23"/>
        <v>607</v>
      </c>
      <c r="Z14" s="144">
        <f t="shared" si="24"/>
        <v>180</v>
      </c>
      <c r="AA14" s="144">
        <f t="shared" si="25"/>
        <v>630</v>
      </c>
      <c r="AB14" s="145">
        <f t="shared" si="26"/>
        <v>189</v>
      </c>
      <c r="AC14" s="146">
        <f t="shared" si="27"/>
        <v>663</v>
      </c>
    </row>
    <row r="15" spans="1:32" s="147" customFormat="1" ht="11.1" customHeight="1">
      <c r="A15" s="143">
        <v>10</v>
      </c>
      <c r="B15" s="144">
        <f t="shared" si="0"/>
        <v>92</v>
      </c>
      <c r="C15" s="144">
        <f t="shared" si="1"/>
        <v>324</v>
      </c>
      <c r="D15" s="144">
        <f t="shared" si="2"/>
        <v>104</v>
      </c>
      <c r="E15" s="144">
        <f t="shared" si="3"/>
        <v>365</v>
      </c>
      <c r="F15" s="144">
        <f t="shared" si="4"/>
        <v>113</v>
      </c>
      <c r="G15" s="144">
        <f t="shared" si="5"/>
        <v>394</v>
      </c>
      <c r="H15" s="144">
        <f t="shared" si="6"/>
        <v>132</v>
      </c>
      <c r="I15" s="144">
        <f t="shared" si="7"/>
        <v>462</v>
      </c>
      <c r="J15" s="144">
        <f t="shared" si="8"/>
        <v>138</v>
      </c>
      <c r="K15" s="144">
        <f t="shared" si="9"/>
        <v>482</v>
      </c>
      <c r="L15" s="144">
        <f t="shared" si="10"/>
        <v>144</v>
      </c>
      <c r="M15" s="144">
        <f t="shared" si="11"/>
        <v>504</v>
      </c>
      <c r="N15" s="144">
        <f t="shared" si="12"/>
        <v>149</v>
      </c>
      <c r="O15" s="144">
        <f t="shared" si="13"/>
        <v>522</v>
      </c>
      <c r="P15" s="144">
        <f t="shared" si="14"/>
        <v>159</v>
      </c>
      <c r="Q15" s="144">
        <f t="shared" si="15"/>
        <v>555</v>
      </c>
      <c r="R15" s="144">
        <f t="shared" si="16"/>
        <v>166</v>
      </c>
      <c r="S15" s="144">
        <f t="shared" si="17"/>
        <v>584</v>
      </c>
      <c r="T15" s="144">
        <f t="shared" si="18"/>
        <v>175</v>
      </c>
      <c r="U15" s="144">
        <f t="shared" si="19"/>
        <v>613</v>
      </c>
      <c r="V15" s="144">
        <f t="shared" si="20"/>
        <v>184</v>
      </c>
      <c r="W15" s="144">
        <f t="shared" si="21"/>
        <v>641</v>
      </c>
      <c r="X15" s="144">
        <f t="shared" si="22"/>
        <v>192</v>
      </c>
      <c r="Y15" s="144">
        <f t="shared" si="23"/>
        <v>674</v>
      </c>
      <c r="Z15" s="144">
        <f t="shared" si="24"/>
        <v>200</v>
      </c>
      <c r="AA15" s="144">
        <f t="shared" si="25"/>
        <v>700</v>
      </c>
      <c r="AB15" s="145">
        <f t="shared" si="26"/>
        <v>211</v>
      </c>
      <c r="AC15" s="146">
        <f t="shared" si="27"/>
        <v>737</v>
      </c>
    </row>
    <row r="16" spans="1:32" s="147" customFormat="1" ht="11.1" customHeight="1">
      <c r="A16" s="143">
        <v>11</v>
      </c>
      <c r="B16" s="144">
        <f t="shared" si="0"/>
        <v>102</v>
      </c>
      <c r="C16" s="144">
        <f t="shared" si="1"/>
        <v>356</v>
      </c>
      <c r="D16" s="144">
        <f t="shared" si="2"/>
        <v>115</v>
      </c>
      <c r="E16" s="144">
        <f t="shared" si="3"/>
        <v>402</v>
      </c>
      <c r="F16" s="144">
        <f t="shared" si="4"/>
        <v>124</v>
      </c>
      <c r="G16" s="144">
        <f t="shared" si="5"/>
        <v>433</v>
      </c>
      <c r="H16" s="144">
        <f t="shared" si="6"/>
        <v>146</v>
      </c>
      <c r="I16" s="144">
        <f t="shared" si="7"/>
        <v>509</v>
      </c>
      <c r="J16" s="144">
        <f t="shared" si="8"/>
        <v>151</v>
      </c>
      <c r="K16" s="144">
        <f t="shared" si="9"/>
        <v>529</v>
      </c>
      <c r="L16" s="144">
        <f t="shared" si="10"/>
        <v>159</v>
      </c>
      <c r="M16" s="144">
        <f t="shared" si="11"/>
        <v>554</v>
      </c>
      <c r="N16" s="144">
        <f t="shared" si="12"/>
        <v>164</v>
      </c>
      <c r="O16" s="144">
        <f t="shared" si="13"/>
        <v>574</v>
      </c>
      <c r="P16" s="144">
        <f t="shared" si="14"/>
        <v>175</v>
      </c>
      <c r="Q16" s="144">
        <f t="shared" si="15"/>
        <v>611</v>
      </c>
      <c r="R16" s="144">
        <f t="shared" si="16"/>
        <v>184</v>
      </c>
      <c r="S16" s="144">
        <f t="shared" si="17"/>
        <v>642</v>
      </c>
      <c r="T16" s="144">
        <f t="shared" si="18"/>
        <v>192</v>
      </c>
      <c r="U16" s="144">
        <f t="shared" si="19"/>
        <v>674</v>
      </c>
      <c r="V16" s="144">
        <f t="shared" si="20"/>
        <v>202</v>
      </c>
      <c r="W16" s="144">
        <f t="shared" si="21"/>
        <v>705</v>
      </c>
      <c r="X16" s="144">
        <f t="shared" si="22"/>
        <v>212</v>
      </c>
      <c r="Y16" s="144">
        <f t="shared" si="23"/>
        <v>741</v>
      </c>
      <c r="Z16" s="144">
        <f t="shared" si="24"/>
        <v>220</v>
      </c>
      <c r="AA16" s="144">
        <f t="shared" si="25"/>
        <v>770</v>
      </c>
      <c r="AB16" s="145">
        <f t="shared" si="26"/>
        <v>232</v>
      </c>
      <c r="AC16" s="146">
        <f t="shared" si="27"/>
        <v>810</v>
      </c>
    </row>
    <row r="17" spans="1:29" s="147" customFormat="1" ht="11.1" customHeight="1">
      <c r="A17" s="143">
        <v>12</v>
      </c>
      <c r="B17" s="144">
        <f t="shared" si="0"/>
        <v>111</v>
      </c>
      <c r="C17" s="144">
        <f t="shared" si="1"/>
        <v>388</v>
      </c>
      <c r="D17" s="144">
        <f t="shared" si="2"/>
        <v>125</v>
      </c>
      <c r="E17" s="144">
        <f t="shared" si="3"/>
        <v>439</v>
      </c>
      <c r="F17" s="144">
        <f t="shared" si="4"/>
        <v>135</v>
      </c>
      <c r="G17" s="144">
        <f t="shared" si="5"/>
        <v>473</v>
      </c>
      <c r="H17" s="144">
        <f t="shared" si="6"/>
        <v>159</v>
      </c>
      <c r="I17" s="144">
        <f t="shared" si="7"/>
        <v>554</v>
      </c>
      <c r="J17" s="144">
        <f t="shared" si="8"/>
        <v>165</v>
      </c>
      <c r="K17" s="144">
        <f t="shared" si="9"/>
        <v>577</v>
      </c>
      <c r="L17" s="144">
        <f t="shared" si="10"/>
        <v>173</v>
      </c>
      <c r="M17" s="144">
        <f t="shared" si="11"/>
        <v>604</v>
      </c>
      <c r="N17" s="144">
        <f t="shared" si="12"/>
        <v>178</v>
      </c>
      <c r="O17" s="144">
        <f t="shared" si="13"/>
        <v>626</v>
      </c>
      <c r="P17" s="144">
        <f t="shared" si="14"/>
        <v>190</v>
      </c>
      <c r="Q17" s="144">
        <f t="shared" si="15"/>
        <v>666</v>
      </c>
      <c r="R17" s="144">
        <f t="shared" si="16"/>
        <v>200</v>
      </c>
      <c r="S17" s="144">
        <f t="shared" si="17"/>
        <v>700</v>
      </c>
      <c r="T17" s="144">
        <f t="shared" si="18"/>
        <v>210</v>
      </c>
      <c r="U17" s="144">
        <f t="shared" si="19"/>
        <v>735</v>
      </c>
      <c r="V17" s="144">
        <f t="shared" si="20"/>
        <v>220</v>
      </c>
      <c r="W17" s="144">
        <f t="shared" si="21"/>
        <v>770</v>
      </c>
      <c r="X17" s="144">
        <f t="shared" si="22"/>
        <v>231</v>
      </c>
      <c r="Y17" s="144">
        <f t="shared" si="23"/>
        <v>809</v>
      </c>
      <c r="Z17" s="144">
        <f t="shared" si="24"/>
        <v>240</v>
      </c>
      <c r="AA17" s="144">
        <f t="shared" si="25"/>
        <v>840</v>
      </c>
      <c r="AB17" s="145">
        <f t="shared" si="26"/>
        <v>252</v>
      </c>
      <c r="AC17" s="146">
        <f t="shared" si="27"/>
        <v>884</v>
      </c>
    </row>
    <row r="18" spans="1:29" s="147" customFormat="1" ht="11.1" customHeight="1">
      <c r="A18" s="143">
        <v>13</v>
      </c>
      <c r="B18" s="144">
        <f t="shared" si="0"/>
        <v>121</v>
      </c>
      <c r="C18" s="144">
        <f t="shared" si="1"/>
        <v>421</v>
      </c>
      <c r="D18" s="144">
        <f t="shared" si="2"/>
        <v>136</v>
      </c>
      <c r="E18" s="144">
        <f t="shared" si="3"/>
        <v>475</v>
      </c>
      <c r="F18" s="144">
        <f t="shared" si="4"/>
        <v>147</v>
      </c>
      <c r="G18" s="144">
        <f t="shared" si="5"/>
        <v>512</v>
      </c>
      <c r="H18" s="144">
        <f t="shared" si="6"/>
        <v>172</v>
      </c>
      <c r="I18" s="144">
        <f t="shared" si="7"/>
        <v>601</v>
      </c>
      <c r="J18" s="144">
        <f t="shared" si="8"/>
        <v>178</v>
      </c>
      <c r="K18" s="144">
        <f t="shared" si="9"/>
        <v>626</v>
      </c>
      <c r="L18" s="144">
        <f t="shared" si="10"/>
        <v>187</v>
      </c>
      <c r="M18" s="144">
        <f t="shared" si="11"/>
        <v>655</v>
      </c>
      <c r="N18" s="144">
        <f t="shared" si="12"/>
        <v>193</v>
      </c>
      <c r="O18" s="144">
        <f t="shared" si="13"/>
        <v>678</v>
      </c>
      <c r="P18" s="144">
        <f t="shared" si="14"/>
        <v>207</v>
      </c>
      <c r="Q18" s="144">
        <f t="shared" si="15"/>
        <v>722</v>
      </c>
      <c r="R18" s="144">
        <f t="shared" si="16"/>
        <v>216</v>
      </c>
      <c r="S18" s="144">
        <f t="shared" si="17"/>
        <v>759</v>
      </c>
      <c r="T18" s="144">
        <f t="shared" si="18"/>
        <v>227</v>
      </c>
      <c r="U18" s="144">
        <f t="shared" si="19"/>
        <v>797</v>
      </c>
      <c r="V18" s="144">
        <f t="shared" si="20"/>
        <v>238</v>
      </c>
      <c r="W18" s="144">
        <f t="shared" si="21"/>
        <v>834</v>
      </c>
      <c r="X18" s="144">
        <f t="shared" si="22"/>
        <v>250</v>
      </c>
      <c r="Y18" s="144">
        <f t="shared" si="23"/>
        <v>876</v>
      </c>
      <c r="Z18" s="144">
        <f t="shared" si="24"/>
        <v>260</v>
      </c>
      <c r="AA18" s="144">
        <f t="shared" si="25"/>
        <v>910</v>
      </c>
      <c r="AB18" s="145">
        <f t="shared" si="26"/>
        <v>274</v>
      </c>
      <c r="AC18" s="146">
        <f t="shared" si="27"/>
        <v>958</v>
      </c>
    </row>
    <row r="19" spans="1:29" s="147" customFormat="1" ht="11.1" customHeight="1">
      <c r="A19" s="143">
        <v>14</v>
      </c>
      <c r="B19" s="144">
        <f t="shared" si="0"/>
        <v>129</v>
      </c>
      <c r="C19" s="144">
        <f t="shared" si="1"/>
        <v>453</v>
      </c>
      <c r="D19" s="144">
        <f t="shared" si="2"/>
        <v>147</v>
      </c>
      <c r="E19" s="144">
        <f t="shared" si="3"/>
        <v>512</v>
      </c>
      <c r="F19" s="144">
        <f t="shared" si="4"/>
        <v>158</v>
      </c>
      <c r="G19" s="144">
        <f t="shared" si="5"/>
        <v>551</v>
      </c>
      <c r="H19" s="144">
        <f t="shared" si="6"/>
        <v>185</v>
      </c>
      <c r="I19" s="144">
        <f t="shared" si="7"/>
        <v>647</v>
      </c>
      <c r="J19" s="144">
        <f t="shared" si="8"/>
        <v>192</v>
      </c>
      <c r="K19" s="144">
        <f t="shared" si="9"/>
        <v>674</v>
      </c>
      <c r="L19" s="144">
        <f t="shared" si="10"/>
        <v>201</v>
      </c>
      <c r="M19" s="144">
        <f t="shared" si="11"/>
        <v>705</v>
      </c>
      <c r="N19" s="144">
        <f t="shared" si="12"/>
        <v>209</v>
      </c>
      <c r="O19" s="144">
        <f t="shared" si="13"/>
        <v>730</v>
      </c>
      <c r="P19" s="144">
        <f t="shared" si="14"/>
        <v>222</v>
      </c>
      <c r="Q19" s="144">
        <f t="shared" si="15"/>
        <v>778</v>
      </c>
      <c r="R19" s="144">
        <f t="shared" si="16"/>
        <v>234</v>
      </c>
      <c r="S19" s="144">
        <f t="shared" si="17"/>
        <v>817</v>
      </c>
      <c r="T19" s="144">
        <f t="shared" si="18"/>
        <v>245</v>
      </c>
      <c r="U19" s="144">
        <f t="shared" si="19"/>
        <v>858</v>
      </c>
      <c r="V19" s="144">
        <f t="shared" si="20"/>
        <v>257</v>
      </c>
      <c r="W19" s="144">
        <f t="shared" si="21"/>
        <v>898</v>
      </c>
      <c r="X19" s="144">
        <f t="shared" si="22"/>
        <v>270</v>
      </c>
      <c r="Y19" s="144">
        <f t="shared" si="23"/>
        <v>943</v>
      </c>
      <c r="Z19" s="144">
        <f t="shared" si="24"/>
        <v>280</v>
      </c>
      <c r="AA19" s="144">
        <f t="shared" si="25"/>
        <v>980</v>
      </c>
      <c r="AB19" s="145">
        <f t="shared" si="26"/>
        <v>295</v>
      </c>
      <c r="AC19" s="146">
        <f t="shared" si="27"/>
        <v>1031</v>
      </c>
    </row>
    <row r="20" spans="1:29" s="147" customFormat="1" ht="11.1" customHeight="1">
      <c r="A20" s="143">
        <v>15</v>
      </c>
      <c r="B20" s="144">
        <f t="shared" si="0"/>
        <v>139</v>
      </c>
      <c r="C20" s="144">
        <f t="shared" si="1"/>
        <v>486</v>
      </c>
      <c r="D20" s="144">
        <f t="shared" si="2"/>
        <v>157</v>
      </c>
      <c r="E20" s="144">
        <f t="shared" si="3"/>
        <v>549</v>
      </c>
      <c r="F20" s="144">
        <f t="shared" si="4"/>
        <v>169</v>
      </c>
      <c r="G20" s="144">
        <f t="shared" si="5"/>
        <v>590</v>
      </c>
      <c r="H20" s="144">
        <f t="shared" si="6"/>
        <v>198</v>
      </c>
      <c r="I20" s="144">
        <f t="shared" si="7"/>
        <v>693</v>
      </c>
      <c r="J20" s="144">
        <f t="shared" si="8"/>
        <v>207</v>
      </c>
      <c r="K20" s="144">
        <f t="shared" si="9"/>
        <v>722</v>
      </c>
      <c r="L20" s="144">
        <f t="shared" si="10"/>
        <v>216</v>
      </c>
      <c r="M20" s="144">
        <f t="shared" si="11"/>
        <v>756</v>
      </c>
      <c r="N20" s="144">
        <f t="shared" si="12"/>
        <v>224</v>
      </c>
      <c r="O20" s="144">
        <f t="shared" si="13"/>
        <v>783</v>
      </c>
      <c r="P20" s="144">
        <f t="shared" si="14"/>
        <v>238</v>
      </c>
      <c r="Q20" s="144">
        <f t="shared" si="15"/>
        <v>834</v>
      </c>
      <c r="R20" s="144">
        <f t="shared" si="16"/>
        <v>250</v>
      </c>
      <c r="S20" s="144">
        <f t="shared" si="17"/>
        <v>875</v>
      </c>
      <c r="T20" s="144">
        <f t="shared" si="18"/>
        <v>263</v>
      </c>
      <c r="U20" s="144">
        <f t="shared" si="19"/>
        <v>920</v>
      </c>
      <c r="V20" s="144">
        <f t="shared" si="20"/>
        <v>275</v>
      </c>
      <c r="W20" s="144">
        <f t="shared" si="21"/>
        <v>963</v>
      </c>
      <c r="X20" s="144">
        <f t="shared" si="22"/>
        <v>289</v>
      </c>
      <c r="Y20" s="144">
        <f t="shared" si="23"/>
        <v>1011</v>
      </c>
      <c r="Z20" s="144">
        <f t="shared" si="24"/>
        <v>300</v>
      </c>
      <c r="AA20" s="144">
        <f t="shared" si="25"/>
        <v>1050</v>
      </c>
      <c r="AB20" s="145">
        <f t="shared" si="26"/>
        <v>315</v>
      </c>
      <c r="AC20" s="146">
        <f t="shared" si="27"/>
        <v>1104</v>
      </c>
    </row>
    <row r="21" spans="1:29" s="147" customFormat="1" ht="11.1" customHeight="1">
      <c r="A21" s="143">
        <v>16</v>
      </c>
      <c r="B21" s="144">
        <f t="shared" si="0"/>
        <v>148</v>
      </c>
      <c r="C21" s="144">
        <f t="shared" si="1"/>
        <v>518</v>
      </c>
      <c r="D21" s="144">
        <f t="shared" si="2"/>
        <v>167</v>
      </c>
      <c r="E21" s="144">
        <f t="shared" si="3"/>
        <v>585</v>
      </c>
      <c r="F21" s="144">
        <f t="shared" si="4"/>
        <v>180</v>
      </c>
      <c r="G21" s="144">
        <f t="shared" si="5"/>
        <v>630</v>
      </c>
      <c r="H21" s="144">
        <f t="shared" si="6"/>
        <v>211</v>
      </c>
      <c r="I21" s="144">
        <f t="shared" si="7"/>
        <v>739</v>
      </c>
      <c r="J21" s="144">
        <f t="shared" si="8"/>
        <v>220</v>
      </c>
      <c r="K21" s="144">
        <f t="shared" si="9"/>
        <v>770</v>
      </c>
      <c r="L21" s="144">
        <f t="shared" si="10"/>
        <v>230</v>
      </c>
      <c r="M21" s="144">
        <f t="shared" si="11"/>
        <v>807</v>
      </c>
      <c r="N21" s="144">
        <f t="shared" si="12"/>
        <v>238</v>
      </c>
      <c r="O21" s="144">
        <f t="shared" si="13"/>
        <v>835</v>
      </c>
      <c r="P21" s="144">
        <f t="shared" si="14"/>
        <v>254</v>
      </c>
      <c r="Q21" s="144">
        <f t="shared" si="15"/>
        <v>889</v>
      </c>
      <c r="R21" s="144">
        <f t="shared" si="16"/>
        <v>266</v>
      </c>
      <c r="S21" s="144">
        <f t="shared" si="17"/>
        <v>934</v>
      </c>
      <c r="T21" s="144">
        <f t="shared" si="18"/>
        <v>280</v>
      </c>
      <c r="U21" s="144">
        <f t="shared" si="19"/>
        <v>980</v>
      </c>
      <c r="V21" s="144">
        <f t="shared" si="20"/>
        <v>293</v>
      </c>
      <c r="W21" s="144">
        <f t="shared" si="21"/>
        <v>1027</v>
      </c>
      <c r="X21" s="144">
        <f t="shared" si="22"/>
        <v>308</v>
      </c>
      <c r="Y21" s="144">
        <f t="shared" si="23"/>
        <v>1078</v>
      </c>
      <c r="Z21" s="144">
        <f t="shared" si="24"/>
        <v>320</v>
      </c>
      <c r="AA21" s="144">
        <f t="shared" si="25"/>
        <v>1120</v>
      </c>
      <c r="AB21" s="145">
        <f t="shared" si="26"/>
        <v>337</v>
      </c>
      <c r="AC21" s="146">
        <f t="shared" si="27"/>
        <v>1178</v>
      </c>
    </row>
    <row r="22" spans="1:29" s="147" customFormat="1" ht="11.1" customHeight="1">
      <c r="A22" s="143">
        <v>17</v>
      </c>
      <c r="B22" s="144">
        <f t="shared" si="0"/>
        <v>158</v>
      </c>
      <c r="C22" s="144">
        <f t="shared" si="1"/>
        <v>550</v>
      </c>
      <c r="D22" s="144">
        <f t="shared" si="2"/>
        <v>177</v>
      </c>
      <c r="E22" s="144">
        <f t="shared" si="3"/>
        <v>622</v>
      </c>
      <c r="F22" s="144">
        <f t="shared" si="4"/>
        <v>191</v>
      </c>
      <c r="G22" s="144">
        <f t="shared" si="5"/>
        <v>670</v>
      </c>
      <c r="H22" s="144">
        <f t="shared" si="6"/>
        <v>224</v>
      </c>
      <c r="I22" s="144">
        <f t="shared" si="7"/>
        <v>786</v>
      </c>
      <c r="J22" s="144">
        <f t="shared" si="8"/>
        <v>234</v>
      </c>
      <c r="K22" s="144">
        <f t="shared" si="9"/>
        <v>818</v>
      </c>
      <c r="L22" s="144">
        <f t="shared" si="10"/>
        <v>245</v>
      </c>
      <c r="M22" s="144">
        <f t="shared" si="11"/>
        <v>857</v>
      </c>
      <c r="N22" s="144">
        <f t="shared" si="12"/>
        <v>253</v>
      </c>
      <c r="O22" s="144">
        <f t="shared" si="13"/>
        <v>887</v>
      </c>
      <c r="P22" s="144">
        <f t="shared" si="14"/>
        <v>270</v>
      </c>
      <c r="Q22" s="144">
        <f t="shared" si="15"/>
        <v>945</v>
      </c>
      <c r="R22" s="144">
        <f t="shared" si="16"/>
        <v>284</v>
      </c>
      <c r="S22" s="144">
        <f t="shared" si="17"/>
        <v>992</v>
      </c>
      <c r="T22" s="144">
        <f t="shared" si="18"/>
        <v>298</v>
      </c>
      <c r="U22" s="144">
        <f t="shared" si="19"/>
        <v>1041</v>
      </c>
      <c r="V22" s="144">
        <f t="shared" si="20"/>
        <v>312</v>
      </c>
      <c r="W22" s="144">
        <f t="shared" si="21"/>
        <v>1091</v>
      </c>
      <c r="X22" s="144">
        <f t="shared" si="22"/>
        <v>327</v>
      </c>
      <c r="Y22" s="144">
        <f t="shared" si="23"/>
        <v>1146</v>
      </c>
      <c r="Z22" s="144">
        <f t="shared" si="24"/>
        <v>340</v>
      </c>
      <c r="AA22" s="144">
        <f t="shared" si="25"/>
        <v>1190</v>
      </c>
      <c r="AB22" s="145">
        <f t="shared" si="26"/>
        <v>358</v>
      </c>
      <c r="AC22" s="146">
        <f t="shared" si="27"/>
        <v>1252</v>
      </c>
    </row>
    <row r="23" spans="1:29" s="147" customFormat="1" ht="11.1" customHeight="1">
      <c r="A23" s="143">
        <v>18</v>
      </c>
      <c r="B23" s="144">
        <f t="shared" si="0"/>
        <v>166</v>
      </c>
      <c r="C23" s="144">
        <f t="shared" si="1"/>
        <v>583</v>
      </c>
      <c r="D23" s="144">
        <f t="shared" si="2"/>
        <v>188</v>
      </c>
      <c r="E23" s="144">
        <f t="shared" si="3"/>
        <v>659</v>
      </c>
      <c r="F23" s="144">
        <f t="shared" si="4"/>
        <v>202</v>
      </c>
      <c r="G23" s="144">
        <f t="shared" si="5"/>
        <v>709</v>
      </c>
      <c r="H23" s="144">
        <f t="shared" si="6"/>
        <v>238</v>
      </c>
      <c r="I23" s="144">
        <f t="shared" si="7"/>
        <v>832</v>
      </c>
      <c r="J23" s="144">
        <f t="shared" si="8"/>
        <v>248</v>
      </c>
      <c r="K23" s="144">
        <f t="shared" si="9"/>
        <v>866</v>
      </c>
      <c r="L23" s="144">
        <f t="shared" si="10"/>
        <v>259</v>
      </c>
      <c r="M23" s="144">
        <f t="shared" si="11"/>
        <v>908</v>
      </c>
      <c r="N23" s="144">
        <f t="shared" si="12"/>
        <v>268</v>
      </c>
      <c r="O23" s="144">
        <f t="shared" si="13"/>
        <v>939</v>
      </c>
      <c r="P23" s="144">
        <f t="shared" si="14"/>
        <v>286</v>
      </c>
      <c r="Q23" s="144">
        <f t="shared" si="15"/>
        <v>1000</v>
      </c>
      <c r="R23" s="144">
        <f t="shared" si="16"/>
        <v>300</v>
      </c>
      <c r="S23" s="144">
        <f t="shared" si="17"/>
        <v>1050</v>
      </c>
      <c r="T23" s="144">
        <f t="shared" si="18"/>
        <v>315</v>
      </c>
      <c r="U23" s="144">
        <f t="shared" si="19"/>
        <v>1103</v>
      </c>
      <c r="V23" s="144">
        <f t="shared" si="20"/>
        <v>330</v>
      </c>
      <c r="W23" s="144">
        <f t="shared" si="21"/>
        <v>1155</v>
      </c>
      <c r="X23" s="144">
        <f t="shared" si="22"/>
        <v>347</v>
      </c>
      <c r="Y23" s="144">
        <f t="shared" si="23"/>
        <v>1213</v>
      </c>
      <c r="Z23" s="144">
        <f t="shared" si="24"/>
        <v>360</v>
      </c>
      <c r="AA23" s="144">
        <f t="shared" si="25"/>
        <v>1260</v>
      </c>
      <c r="AB23" s="145">
        <f t="shared" si="26"/>
        <v>378</v>
      </c>
      <c r="AC23" s="146">
        <f t="shared" si="27"/>
        <v>1326</v>
      </c>
    </row>
    <row r="24" spans="1:29" s="147" customFormat="1" ht="11.1" customHeight="1">
      <c r="A24" s="143">
        <v>19</v>
      </c>
      <c r="B24" s="144">
        <f t="shared" si="0"/>
        <v>176</v>
      </c>
      <c r="C24" s="144">
        <f t="shared" si="1"/>
        <v>615</v>
      </c>
      <c r="D24" s="144">
        <f t="shared" si="2"/>
        <v>199</v>
      </c>
      <c r="E24" s="144">
        <f t="shared" si="3"/>
        <v>695</v>
      </c>
      <c r="F24" s="144">
        <f t="shared" si="4"/>
        <v>214</v>
      </c>
      <c r="G24" s="144">
        <f t="shared" si="5"/>
        <v>748</v>
      </c>
      <c r="H24" s="144">
        <f t="shared" si="6"/>
        <v>251</v>
      </c>
      <c r="I24" s="144">
        <f t="shared" si="7"/>
        <v>878</v>
      </c>
      <c r="J24" s="144">
        <f t="shared" si="8"/>
        <v>261</v>
      </c>
      <c r="K24" s="144">
        <f t="shared" si="9"/>
        <v>914</v>
      </c>
      <c r="L24" s="144">
        <f t="shared" si="10"/>
        <v>274</v>
      </c>
      <c r="M24" s="144">
        <f t="shared" si="11"/>
        <v>958</v>
      </c>
      <c r="N24" s="144">
        <f t="shared" si="12"/>
        <v>283</v>
      </c>
      <c r="O24" s="144">
        <f t="shared" si="13"/>
        <v>991</v>
      </c>
      <c r="P24" s="144">
        <f t="shared" si="14"/>
        <v>301</v>
      </c>
      <c r="Q24" s="144">
        <f t="shared" si="15"/>
        <v>1055</v>
      </c>
      <c r="R24" s="144">
        <f t="shared" si="16"/>
        <v>316</v>
      </c>
      <c r="S24" s="144">
        <f t="shared" si="17"/>
        <v>1109</v>
      </c>
      <c r="T24" s="144">
        <f t="shared" si="18"/>
        <v>333</v>
      </c>
      <c r="U24" s="144">
        <f t="shared" si="19"/>
        <v>1164</v>
      </c>
      <c r="V24" s="144">
        <f t="shared" si="20"/>
        <v>348</v>
      </c>
      <c r="W24" s="144">
        <f t="shared" si="21"/>
        <v>1220</v>
      </c>
      <c r="X24" s="144">
        <f t="shared" si="22"/>
        <v>365</v>
      </c>
      <c r="Y24" s="144">
        <f t="shared" si="23"/>
        <v>1280</v>
      </c>
      <c r="Z24" s="144">
        <f t="shared" si="24"/>
        <v>380</v>
      </c>
      <c r="AA24" s="144">
        <f t="shared" si="25"/>
        <v>1330</v>
      </c>
      <c r="AB24" s="145">
        <f t="shared" si="26"/>
        <v>400</v>
      </c>
      <c r="AC24" s="146">
        <f t="shared" si="27"/>
        <v>1399</v>
      </c>
    </row>
    <row r="25" spans="1:29" s="147" customFormat="1" ht="11.1" customHeight="1">
      <c r="A25" s="143">
        <v>20</v>
      </c>
      <c r="B25" s="144">
        <f t="shared" si="0"/>
        <v>185</v>
      </c>
      <c r="C25" s="144">
        <f t="shared" si="1"/>
        <v>648</v>
      </c>
      <c r="D25" s="144">
        <f t="shared" si="2"/>
        <v>209</v>
      </c>
      <c r="E25" s="144">
        <f t="shared" si="3"/>
        <v>732</v>
      </c>
      <c r="F25" s="144">
        <f t="shared" si="4"/>
        <v>225</v>
      </c>
      <c r="G25" s="144">
        <f t="shared" si="5"/>
        <v>788</v>
      </c>
      <c r="H25" s="144">
        <f t="shared" si="6"/>
        <v>264</v>
      </c>
      <c r="I25" s="144">
        <f t="shared" si="7"/>
        <v>924</v>
      </c>
      <c r="J25" s="144">
        <f t="shared" si="8"/>
        <v>275</v>
      </c>
      <c r="K25" s="144">
        <f t="shared" si="9"/>
        <v>963</v>
      </c>
      <c r="L25" s="144">
        <f t="shared" si="10"/>
        <v>288</v>
      </c>
      <c r="M25" s="144">
        <f t="shared" si="11"/>
        <v>1008</v>
      </c>
      <c r="N25" s="144">
        <f t="shared" si="12"/>
        <v>298</v>
      </c>
      <c r="O25" s="144">
        <f t="shared" si="13"/>
        <v>1043</v>
      </c>
      <c r="P25" s="144">
        <f t="shared" si="14"/>
        <v>317</v>
      </c>
      <c r="Q25" s="144">
        <f t="shared" si="15"/>
        <v>1111</v>
      </c>
      <c r="R25" s="144">
        <f t="shared" si="16"/>
        <v>334</v>
      </c>
      <c r="S25" s="144">
        <f t="shared" si="17"/>
        <v>1167</v>
      </c>
      <c r="T25" s="144">
        <f t="shared" si="18"/>
        <v>350</v>
      </c>
      <c r="U25" s="144">
        <f t="shared" si="19"/>
        <v>1225</v>
      </c>
      <c r="V25" s="144">
        <f t="shared" si="20"/>
        <v>366</v>
      </c>
      <c r="W25" s="144">
        <f t="shared" si="21"/>
        <v>1284</v>
      </c>
      <c r="X25" s="144">
        <f t="shared" si="22"/>
        <v>385</v>
      </c>
      <c r="Y25" s="144">
        <f t="shared" si="23"/>
        <v>1348</v>
      </c>
      <c r="Z25" s="144">
        <f t="shared" si="24"/>
        <v>400</v>
      </c>
      <c r="AA25" s="144">
        <f t="shared" si="25"/>
        <v>1400</v>
      </c>
      <c r="AB25" s="145">
        <f t="shared" si="26"/>
        <v>421</v>
      </c>
      <c r="AC25" s="146">
        <f t="shared" si="27"/>
        <v>1473</v>
      </c>
    </row>
    <row r="26" spans="1:29" s="147" customFormat="1" ht="11.1" customHeight="1">
      <c r="A26" s="143">
        <v>21</v>
      </c>
      <c r="B26" s="144">
        <f t="shared" si="0"/>
        <v>195</v>
      </c>
      <c r="C26" s="144">
        <f t="shared" si="1"/>
        <v>679</v>
      </c>
      <c r="D26" s="144">
        <f t="shared" si="2"/>
        <v>220</v>
      </c>
      <c r="E26" s="144">
        <f t="shared" si="3"/>
        <v>768</v>
      </c>
      <c r="F26" s="144">
        <f t="shared" si="4"/>
        <v>236</v>
      </c>
      <c r="G26" s="144">
        <f t="shared" si="5"/>
        <v>827</v>
      </c>
      <c r="H26" s="144">
        <f t="shared" si="6"/>
        <v>277</v>
      </c>
      <c r="I26" s="144">
        <f t="shared" si="7"/>
        <v>971</v>
      </c>
      <c r="J26" s="144">
        <f t="shared" si="8"/>
        <v>289</v>
      </c>
      <c r="K26" s="144">
        <f t="shared" si="9"/>
        <v>1011</v>
      </c>
      <c r="L26" s="144">
        <f t="shared" si="10"/>
        <v>302</v>
      </c>
      <c r="M26" s="144">
        <f t="shared" si="11"/>
        <v>1059</v>
      </c>
      <c r="N26" s="144">
        <f t="shared" si="12"/>
        <v>313</v>
      </c>
      <c r="O26" s="144">
        <f t="shared" si="13"/>
        <v>1096</v>
      </c>
      <c r="P26" s="144">
        <f t="shared" si="14"/>
        <v>334</v>
      </c>
      <c r="Q26" s="144">
        <f t="shared" si="15"/>
        <v>1166</v>
      </c>
      <c r="R26" s="144">
        <f t="shared" si="16"/>
        <v>350</v>
      </c>
      <c r="S26" s="144">
        <f t="shared" si="17"/>
        <v>1225</v>
      </c>
      <c r="T26" s="144">
        <f t="shared" si="18"/>
        <v>367</v>
      </c>
      <c r="U26" s="144">
        <f t="shared" si="19"/>
        <v>1287</v>
      </c>
      <c r="V26" s="144">
        <f t="shared" si="20"/>
        <v>385</v>
      </c>
      <c r="W26" s="144">
        <f t="shared" si="21"/>
        <v>1348</v>
      </c>
      <c r="X26" s="144">
        <f t="shared" si="22"/>
        <v>404</v>
      </c>
      <c r="Y26" s="144">
        <f t="shared" si="23"/>
        <v>1415</v>
      </c>
      <c r="Z26" s="144">
        <f t="shared" si="24"/>
        <v>420</v>
      </c>
      <c r="AA26" s="144">
        <f t="shared" si="25"/>
        <v>1470</v>
      </c>
      <c r="AB26" s="145">
        <f t="shared" si="26"/>
        <v>442</v>
      </c>
      <c r="AC26" s="146">
        <f t="shared" si="27"/>
        <v>1547</v>
      </c>
    </row>
    <row r="27" spans="1:29" s="147" customFormat="1" ht="11.1" customHeight="1">
      <c r="A27" s="143">
        <v>22</v>
      </c>
      <c r="B27" s="144">
        <f t="shared" si="0"/>
        <v>203</v>
      </c>
      <c r="C27" s="144">
        <f t="shared" si="1"/>
        <v>712</v>
      </c>
      <c r="D27" s="144">
        <f t="shared" si="2"/>
        <v>230</v>
      </c>
      <c r="E27" s="144">
        <f t="shared" si="3"/>
        <v>804</v>
      </c>
      <c r="F27" s="144">
        <f t="shared" si="4"/>
        <v>248</v>
      </c>
      <c r="G27" s="144">
        <f t="shared" si="5"/>
        <v>866</v>
      </c>
      <c r="H27" s="144">
        <f t="shared" si="6"/>
        <v>290</v>
      </c>
      <c r="I27" s="144">
        <f t="shared" si="7"/>
        <v>1016</v>
      </c>
      <c r="J27" s="144">
        <f t="shared" si="8"/>
        <v>302</v>
      </c>
      <c r="K27" s="144">
        <f t="shared" si="9"/>
        <v>1059</v>
      </c>
      <c r="L27" s="144">
        <f t="shared" si="10"/>
        <v>316</v>
      </c>
      <c r="M27" s="144">
        <f t="shared" si="11"/>
        <v>1109</v>
      </c>
      <c r="N27" s="144">
        <f t="shared" si="12"/>
        <v>328</v>
      </c>
      <c r="O27" s="144">
        <f t="shared" si="13"/>
        <v>1148</v>
      </c>
      <c r="P27" s="144">
        <f t="shared" si="14"/>
        <v>349</v>
      </c>
      <c r="Q27" s="144">
        <f t="shared" si="15"/>
        <v>1222</v>
      </c>
      <c r="R27" s="144">
        <f t="shared" si="16"/>
        <v>366</v>
      </c>
      <c r="S27" s="144">
        <f t="shared" si="17"/>
        <v>1284</v>
      </c>
      <c r="T27" s="144">
        <f t="shared" si="18"/>
        <v>385</v>
      </c>
      <c r="U27" s="144">
        <f t="shared" si="19"/>
        <v>1348</v>
      </c>
      <c r="V27" s="144">
        <f t="shared" si="20"/>
        <v>403</v>
      </c>
      <c r="W27" s="144">
        <f t="shared" si="21"/>
        <v>1412</v>
      </c>
      <c r="X27" s="144">
        <f t="shared" si="22"/>
        <v>424</v>
      </c>
      <c r="Y27" s="144">
        <f t="shared" si="23"/>
        <v>1483</v>
      </c>
      <c r="Z27" s="144">
        <f t="shared" si="24"/>
        <v>440</v>
      </c>
      <c r="AA27" s="144">
        <f t="shared" si="25"/>
        <v>1540</v>
      </c>
      <c r="AB27" s="145">
        <f t="shared" si="26"/>
        <v>463</v>
      </c>
      <c r="AC27" s="146">
        <f t="shared" si="27"/>
        <v>1621</v>
      </c>
    </row>
    <row r="28" spans="1:29" s="147" customFormat="1" ht="11.1" customHeight="1">
      <c r="A28" s="143">
        <v>23</v>
      </c>
      <c r="B28" s="144">
        <f t="shared" si="0"/>
        <v>213</v>
      </c>
      <c r="C28" s="144">
        <f t="shared" si="1"/>
        <v>745</v>
      </c>
      <c r="D28" s="144">
        <f t="shared" si="2"/>
        <v>240</v>
      </c>
      <c r="E28" s="144">
        <f t="shared" si="3"/>
        <v>841</v>
      </c>
      <c r="F28" s="144">
        <f t="shared" si="4"/>
        <v>259</v>
      </c>
      <c r="G28" s="144">
        <f t="shared" si="5"/>
        <v>905</v>
      </c>
      <c r="H28" s="144">
        <f t="shared" si="6"/>
        <v>303</v>
      </c>
      <c r="I28" s="144">
        <f t="shared" si="7"/>
        <v>1063</v>
      </c>
      <c r="J28" s="144">
        <f t="shared" si="8"/>
        <v>316</v>
      </c>
      <c r="K28" s="144">
        <f t="shared" si="9"/>
        <v>1107</v>
      </c>
      <c r="L28" s="144">
        <f t="shared" si="10"/>
        <v>331</v>
      </c>
      <c r="M28" s="144">
        <f t="shared" si="11"/>
        <v>1159</v>
      </c>
      <c r="N28" s="144">
        <f t="shared" si="12"/>
        <v>342</v>
      </c>
      <c r="O28" s="144">
        <f t="shared" si="13"/>
        <v>1199</v>
      </c>
      <c r="P28" s="144">
        <f t="shared" si="14"/>
        <v>365</v>
      </c>
      <c r="Q28" s="144">
        <f t="shared" si="15"/>
        <v>1278</v>
      </c>
      <c r="R28" s="144">
        <f t="shared" si="16"/>
        <v>384</v>
      </c>
      <c r="S28" s="144">
        <f t="shared" si="17"/>
        <v>1342</v>
      </c>
      <c r="T28" s="144">
        <f t="shared" si="18"/>
        <v>402</v>
      </c>
      <c r="U28" s="144">
        <f t="shared" si="19"/>
        <v>1410</v>
      </c>
      <c r="V28" s="144">
        <f t="shared" si="20"/>
        <v>422</v>
      </c>
      <c r="W28" s="144">
        <f t="shared" si="21"/>
        <v>1476</v>
      </c>
      <c r="X28" s="144">
        <f t="shared" si="22"/>
        <v>442</v>
      </c>
      <c r="Y28" s="144">
        <f t="shared" si="23"/>
        <v>1550</v>
      </c>
      <c r="Z28" s="144">
        <f t="shared" si="24"/>
        <v>460</v>
      </c>
      <c r="AA28" s="144">
        <f t="shared" si="25"/>
        <v>1610</v>
      </c>
      <c r="AB28" s="145">
        <f t="shared" si="26"/>
        <v>484</v>
      </c>
      <c r="AC28" s="146">
        <f t="shared" si="27"/>
        <v>1694</v>
      </c>
    </row>
    <row r="29" spans="1:29" s="147" customFormat="1" ht="11.1" customHeight="1">
      <c r="A29" s="143">
        <v>24</v>
      </c>
      <c r="B29" s="144">
        <f t="shared" si="0"/>
        <v>222</v>
      </c>
      <c r="C29" s="144">
        <f t="shared" si="1"/>
        <v>777</v>
      </c>
      <c r="D29" s="144">
        <f t="shared" si="2"/>
        <v>251</v>
      </c>
      <c r="E29" s="144">
        <f t="shared" si="3"/>
        <v>878</v>
      </c>
      <c r="F29" s="144">
        <f t="shared" si="4"/>
        <v>270</v>
      </c>
      <c r="G29" s="144">
        <f t="shared" si="5"/>
        <v>945</v>
      </c>
      <c r="H29" s="144">
        <f t="shared" si="6"/>
        <v>316</v>
      </c>
      <c r="I29" s="144">
        <f t="shared" si="7"/>
        <v>1109</v>
      </c>
      <c r="J29" s="144">
        <f t="shared" si="8"/>
        <v>330</v>
      </c>
      <c r="K29" s="144">
        <f t="shared" si="9"/>
        <v>1155</v>
      </c>
      <c r="L29" s="144">
        <f t="shared" si="10"/>
        <v>346</v>
      </c>
      <c r="M29" s="144">
        <f t="shared" si="11"/>
        <v>1210</v>
      </c>
      <c r="N29" s="144">
        <f t="shared" si="12"/>
        <v>358</v>
      </c>
      <c r="O29" s="144">
        <f t="shared" si="13"/>
        <v>1251</v>
      </c>
      <c r="P29" s="144">
        <f t="shared" si="14"/>
        <v>380</v>
      </c>
      <c r="Q29" s="144">
        <f t="shared" si="15"/>
        <v>1334</v>
      </c>
      <c r="R29" s="144">
        <f t="shared" si="16"/>
        <v>400</v>
      </c>
      <c r="S29" s="144">
        <f t="shared" si="17"/>
        <v>1401</v>
      </c>
      <c r="T29" s="144">
        <f t="shared" si="18"/>
        <v>421</v>
      </c>
      <c r="U29" s="144">
        <f t="shared" si="19"/>
        <v>1471</v>
      </c>
      <c r="V29" s="144">
        <f t="shared" si="20"/>
        <v>440</v>
      </c>
      <c r="W29" s="144">
        <f t="shared" si="21"/>
        <v>1540</v>
      </c>
      <c r="X29" s="144">
        <f t="shared" si="22"/>
        <v>462</v>
      </c>
      <c r="Y29" s="144">
        <f t="shared" si="23"/>
        <v>1617</v>
      </c>
      <c r="Z29" s="144">
        <f t="shared" si="24"/>
        <v>480</v>
      </c>
      <c r="AA29" s="144">
        <f t="shared" si="25"/>
        <v>1680</v>
      </c>
      <c r="AB29" s="145">
        <f t="shared" si="26"/>
        <v>505</v>
      </c>
      <c r="AC29" s="146">
        <f t="shared" si="27"/>
        <v>1767</v>
      </c>
    </row>
    <row r="30" spans="1:29" s="147" customFormat="1" ht="11.1" customHeight="1">
      <c r="A30" s="143">
        <v>25</v>
      </c>
      <c r="B30" s="144">
        <f t="shared" si="0"/>
        <v>232</v>
      </c>
      <c r="C30" s="144">
        <f t="shared" si="1"/>
        <v>810</v>
      </c>
      <c r="D30" s="144">
        <f t="shared" si="2"/>
        <v>261</v>
      </c>
      <c r="E30" s="144">
        <f t="shared" si="3"/>
        <v>914</v>
      </c>
      <c r="F30" s="144">
        <f t="shared" si="4"/>
        <v>282</v>
      </c>
      <c r="G30" s="144">
        <f t="shared" si="5"/>
        <v>985</v>
      </c>
      <c r="H30" s="144">
        <f t="shared" si="6"/>
        <v>330</v>
      </c>
      <c r="I30" s="144">
        <f t="shared" si="7"/>
        <v>1155</v>
      </c>
      <c r="J30" s="144">
        <f t="shared" si="8"/>
        <v>344</v>
      </c>
      <c r="K30" s="144">
        <f t="shared" si="9"/>
        <v>1203</v>
      </c>
      <c r="L30" s="144">
        <f t="shared" si="10"/>
        <v>360</v>
      </c>
      <c r="M30" s="144">
        <f t="shared" si="11"/>
        <v>1260</v>
      </c>
      <c r="N30" s="144">
        <f t="shared" si="12"/>
        <v>373</v>
      </c>
      <c r="O30" s="144">
        <f t="shared" si="13"/>
        <v>1303</v>
      </c>
      <c r="P30" s="144">
        <f t="shared" si="14"/>
        <v>397</v>
      </c>
      <c r="Q30" s="144">
        <f t="shared" si="15"/>
        <v>1389</v>
      </c>
      <c r="R30" s="144">
        <f t="shared" si="16"/>
        <v>416</v>
      </c>
      <c r="S30" s="144">
        <f t="shared" si="17"/>
        <v>1459</v>
      </c>
      <c r="T30" s="144">
        <f t="shared" si="18"/>
        <v>438</v>
      </c>
      <c r="U30" s="144">
        <f t="shared" si="19"/>
        <v>1532</v>
      </c>
      <c r="V30" s="144">
        <f t="shared" si="20"/>
        <v>459</v>
      </c>
      <c r="W30" s="144">
        <f t="shared" si="21"/>
        <v>1604</v>
      </c>
      <c r="X30" s="144">
        <f t="shared" si="22"/>
        <v>482</v>
      </c>
      <c r="Y30" s="144">
        <f t="shared" si="23"/>
        <v>1685</v>
      </c>
      <c r="Z30" s="144">
        <f t="shared" si="24"/>
        <v>500</v>
      </c>
      <c r="AA30" s="144">
        <f t="shared" si="25"/>
        <v>1750</v>
      </c>
      <c r="AB30" s="145">
        <f t="shared" si="26"/>
        <v>526</v>
      </c>
      <c r="AC30" s="146">
        <f t="shared" si="27"/>
        <v>1841</v>
      </c>
    </row>
    <row r="31" spans="1:29" s="147" customFormat="1" ht="11.1" customHeight="1">
      <c r="A31" s="143">
        <v>26</v>
      </c>
      <c r="B31" s="144">
        <f t="shared" si="0"/>
        <v>240</v>
      </c>
      <c r="C31" s="144">
        <f t="shared" si="1"/>
        <v>841</v>
      </c>
      <c r="D31" s="144">
        <f t="shared" si="2"/>
        <v>272</v>
      </c>
      <c r="E31" s="144">
        <f t="shared" si="3"/>
        <v>951</v>
      </c>
      <c r="F31" s="144">
        <f t="shared" si="4"/>
        <v>292</v>
      </c>
      <c r="G31" s="144">
        <f t="shared" si="5"/>
        <v>1024</v>
      </c>
      <c r="H31" s="144">
        <f t="shared" si="6"/>
        <v>343</v>
      </c>
      <c r="I31" s="144">
        <f t="shared" si="7"/>
        <v>1201</v>
      </c>
      <c r="J31" s="144">
        <f t="shared" si="8"/>
        <v>358</v>
      </c>
      <c r="K31" s="144">
        <f t="shared" si="9"/>
        <v>1251</v>
      </c>
      <c r="L31" s="144">
        <f t="shared" si="10"/>
        <v>374</v>
      </c>
      <c r="M31" s="144">
        <f t="shared" si="11"/>
        <v>1311</v>
      </c>
      <c r="N31" s="144">
        <f t="shared" si="12"/>
        <v>387</v>
      </c>
      <c r="O31" s="144">
        <f t="shared" si="13"/>
        <v>1355</v>
      </c>
      <c r="P31" s="144">
        <f t="shared" si="14"/>
        <v>413</v>
      </c>
      <c r="Q31" s="144">
        <f t="shared" si="15"/>
        <v>1445</v>
      </c>
      <c r="R31" s="144">
        <f t="shared" si="16"/>
        <v>434</v>
      </c>
      <c r="S31" s="144">
        <f t="shared" si="17"/>
        <v>1517</v>
      </c>
      <c r="T31" s="144">
        <f t="shared" si="18"/>
        <v>455</v>
      </c>
      <c r="U31" s="144">
        <f t="shared" si="19"/>
        <v>1593</v>
      </c>
      <c r="V31" s="144">
        <f t="shared" si="20"/>
        <v>477</v>
      </c>
      <c r="W31" s="144">
        <f t="shared" si="21"/>
        <v>1668</v>
      </c>
      <c r="X31" s="144">
        <f t="shared" si="22"/>
        <v>500</v>
      </c>
      <c r="Y31" s="144">
        <f t="shared" si="23"/>
        <v>1752</v>
      </c>
      <c r="Z31" s="144">
        <f t="shared" si="24"/>
        <v>520</v>
      </c>
      <c r="AA31" s="144">
        <f t="shared" si="25"/>
        <v>1820</v>
      </c>
      <c r="AB31" s="145">
        <f t="shared" si="26"/>
        <v>547</v>
      </c>
      <c r="AC31" s="146">
        <f t="shared" si="27"/>
        <v>1915</v>
      </c>
    </row>
    <row r="32" spans="1:29" s="147" customFormat="1" ht="11.1" customHeight="1">
      <c r="A32" s="143">
        <v>27</v>
      </c>
      <c r="B32" s="144">
        <f t="shared" si="0"/>
        <v>250</v>
      </c>
      <c r="C32" s="144">
        <f t="shared" si="1"/>
        <v>874</v>
      </c>
      <c r="D32" s="144">
        <f t="shared" si="2"/>
        <v>283</v>
      </c>
      <c r="E32" s="144">
        <f t="shared" si="3"/>
        <v>988</v>
      </c>
      <c r="F32" s="144">
        <f t="shared" si="4"/>
        <v>303</v>
      </c>
      <c r="G32" s="144">
        <f t="shared" si="5"/>
        <v>1063</v>
      </c>
      <c r="H32" s="144">
        <f t="shared" si="6"/>
        <v>357</v>
      </c>
      <c r="I32" s="144">
        <f t="shared" si="7"/>
        <v>1248</v>
      </c>
      <c r="J32" s="144">
        <f t="shared" si="8"/>
        <v>372</v>
      </c>
      <c r="K32" s="144">
        <f t="shared" si="9"/>
        <v>1299</v>
      </c>
      <c r="L32" s="144">
        <f t="shared" si="10"/>
        <v>389</v>
      </c>
      <c r="M32" s="144">
        <f t="shared" si="11"/>
        <v>1361</v>
      </c>
      <c r="N32" s="144">
        <f t="shared" si="12"/>
        <v>402</v>
      </c>
      <c r="O32" s="144">
        <f t="shared" si="13"/>
        <v>1408</v>
      </c>
      <c r="P32" s="144">
        <f t="shared" si="14"/>
        <v>428</v>
      </c>
      <c r="Q32" s="144">
        <f t="shared" si="15"/>
        <v>1500</v>
      </c>
      <c r="R32" s="144">
        <f t="shared" si="16"/>
        <v>450</v>
      </c>
      <c r="S32" s="144">
        <f t="shared" si="17"/>
        <v>1576</v>
      </c>
      <c r="T32" s="144">
        <f t="shared" si="18"/>
        <v>473</v>
      </c>
      <c r="U32" s="144">
        <f t="shared" si="19"/>
        <v>1654</v>
      </c>
      <c r="V32" s="144">
        <f t="shared" si="20"/>
        <v>495</v>
      </c>
      <c r="W32" s="144">
        <f t="shared" si="21"/>
        <v>1733</v>
      </c>
      <c r="X32" s="144">
        <f t="shared" si="22"/>
        <v>520</v>
      </c>
      <c r="Y32" s="144">
        <f t="shared" si="23"/>
        <v>1820</v>
      </c>
      <c r="Z32" s="144">
        <f t="shared" si="24"/>
        <v>540</v>
      </c>
      <c r="AA32" s="144">
        <f t="shared" si="25"/>
        <v>1890</v>
      </c>
      <c r="AB32" s="145">
        <f t="shared" si="26"/>
        <v>568</v>
      </c>
      <c r="AC32" s="146">
        <f t="shared" si="27"/>
        <v>1988</v>
      </c>
    </row>
    <row r="33" spans="1:29" s="147" customFormat="1" ht="11.1" customHeight="1">
      <c r="A33" s="143">
        <v>28</v>
      </c>
      <c r="B33" s="144">
        <f t="shared" si="0"/>
        <v>259</v>
      </c>
      <c r="C33" s="144">
        <f t="shared" si="1"/>
        <v>907</v>
      </c>
      <c r="D33" s="144">
        <f t="shared" si="2"/>
        <v>292</v>
      </c>
      <c r="E33" s="144">
        <f t="shared" si="3"/>
        <v>1024</v>
      </c>
      <c r="F33" s="144">
        <f t="shared" si="4"/>
        <v>315</v>
      </c>
      <c r="G33" s="144">
        <f t="shared" si="5"/>
        <v>1102</v>
      </c>
      <c r="H33" s="144">
        <f t="shared" si="6"/>
        <v>370</v>
      </c>
      <c r="I33" s="144">
        <f t="shared" si="7"/>
        <v>1293</v>
      </c>
      <c r="J33" s="144">
        <f t="shared" si="8"/>
        <v>385</v>
      </c>
      <c r="K33" s="144">
        <f t="shared" si="9"/>
        <v>1348</v>
      </c>
      <c r="L33" s="144">
        <f t="shared" si="10"/>
        <v>403</v>
      </c>
      <c r="M33" s="144">
        <f t="shared" si="11"/>
        <v>1411</v>
      </c>
      <c r="N33" s="144">
        <f t="shared" si="12"/>
        <v>417</v>
      </c>
      <c r="O33" s="144">
        <f t="shared" si="13"/>
        <v>1460</v>
      </c>
      <c r="P33" s="144">
        <f t="shared" si="14"/>
        <v>445</v>
      </c>
      <c r="Q33" s="144">
        <f t="shared" si="15"/>
        <v>1555</v>
      </c>
      <c r="R33" s="144">
        <f t="shared" si="16"/>
        <v>467</v>
      </c>
      <c r="S33" s="144">
        <f t="shared" si="17"/>
        <v>1634</v>
      </c>
      <c r="T33" s="144">
        <f t="shared" si="18"/>
        <v>490</v>
      </c>
      <c r="U33" s="144">
        <f t="shared" si="19"/>
        <v>1715</v>
      </c>
      <c r="V33" s="144">
        <f t="shared" si="20"/>
        <v>513</v>
      </c>
      <c r="W33" s="144">
        <f t="shared" si="21"/>
        <v>1797</v>
      </c>
      <c r="X33" s="144">
        <f t="shared" si="22"/>
        <v>539</v>
      </c>
      <c r="Y33" s="144">
        <f t="shared" si="23"/>
        <v>1887</v>
      </c>
      <c r="Z33" s="144">
        <f t="shared" si="24"/>
        <v>560</v>
      </c>
      <c r="AA33" s="144">
        <f t="shared" si="25"/>
        <v>1960</v>
      </c>
      <c r="AB33" s="145">
        <f t="shared" si="26"/>
        <v>589</v>
      </c>
      <c r="AC33" s="146">
        <f t="shared" si="27"/>
        <v>2062</v>
      </c>
    </row>
    <row r="34" spans="1:29" s="147" customFormat="1" ht="11.1" customHeight="1">
      <c r="A34" s="143">
        <v>29</v>
      </c>
      <c r="B34" s="144">
        <f t="shared" si="0"/>
        <v>268</v>
      </c>
      <c r="C34" s="144">
        <f t="shared" si="1"/>
        <v>939</v>
      </c>
      <c r="D34" s="144">
        <f t="shared" si="2"/>
        <v>303</v>
      </c>
      <c r="E34" s="144">
        <f t="shared" si="3"/>
        <v>1061</v>
      </c>
      <c r="F34" s="144">
        <f t="shared" si="4"/>
        <v>326</v>
      </c>
      <c r="G34" s="144">
        <f t="shared" si="5"/>
        <v>1142</v>
      </c>
      <c r="H34" s="144">
        <f t="shared" si="6"/>
        <v>383</v>
      </c>
      <c r="I34" s="144">
        <f t="shared" si="7"/>
        <v>1340</v>
      </c>
      <c r="J34" s="144">
        <f t="shared" si="8"/>
        <v>399</v>
      </c>
      <c r="K34" s="144">
        <f t="shared" si="9"/>
        <v>1396</v>
      </c>
      <c r="L34" s="144">
        <f t="shared" si="10"/>
        <v>417</v>
      </c>
      <c r="M34" s="144">
        <f t="shared" si="11"/>
        <v>1462</v>
      </c>
      <c r="N34" s="144">
        <f t="shared" si="12"/>
        <v>433</v>
      </c>
      <c r="O34" s="144">
        <f t="shared" si="13"/>
        <v>1512</v>
      </c>
      <c r="P34" s="144">
        <f t="shared" si="14"/>
        <v>460</v>
      </c>
      <c r="Q34" s="144">
        <f t="shared" si="15"/>
        <v>1611</v>
      </c>
      <c r="R34" s="144">
        <f t="shared" si="16"/>
        <v>484</v>
      </c>
      <c r="S34" s="144">
        <f t="shared" si="17"/>
        <v>1692</v>
      </c>
      <c r="T34" s="144">
        <f t="shared" si="18"/>
        <v>508</v>
      </c>
      <c r="U34" s="144">
        <f t="shared" si="19"/>
        <v>1777</v>
      </c>
      <c r="V34" s="144">
        <f t="shared" si="20"/>
        <v>532</v>
      </c>
      <c r="W34" s="144">
        <f t="shared" si="21"/>
        <v>1861</v>
      </c>
      <c r="X34" s="144">
        <f t="shared" si="22"/>
        <v>559</v>
      </c>
      <c r="Y34" s="144">
        <f t="shared" si="23"/>
        <v>1954</v>
      </c>
      <c r="Z34" s="144">
        <f t="shared" si="24"/>
        <v>580</v>
      </c>
      <c r="AA34" s="144">
        <f t="shared" si="25"/>
        <v>2030</v>
      </c>
      <c r="AB34" s="145">
        <f t="shared" si="26"/>
        <v>610</v>
      </c>
      <c r="AC34" s="146">
        <f t="shared" si="27"/>
        <v>2136</v>
      </c>
    </row>
    <row r="35" spans="1:29" s="147" customFormat="1" ht="11.1" customHeight="1" thickBot="1">
      <c r="A35" s="148">
        <v>30</v>
      </c>
      <c r="B35" s="144">
        <f t="shared" si="0"/>
        <v>277</v>
      </c>
      <c r="C35" s="144">
        <f t="shared" si="1"/>
        <v>972</v>
      </c>
      <c r="D35" s="144">
        <f t="shared" si="2"/>
        <v>313</v>
      </c>
      <c r="E35" s="144">
        <f t="shared" si="3"/>
        <v>1097</v>
      </c>
      <c r="F35" s="144">
        <f t="shared" si="4"/>
        <v>338</v>
      </c>
      <c r="G35" s="144">
        <f t="shared" si="5"/>
        <v>1182</v>
      </c>
      <c r="H35" s="144">
        <f t="shared" si="6"/>
        <v>396</v>
      </c>
      <c r="I35" s="144">
        <f t="shared" si="7"/>
        <v>1386</v>
      </c>
      <c r="J35" s="144">
        <f t="shared" si="8"/>
        <v>413</v>
      </c>
      <c r="K35" s="144">
        <f t="shared" si="9"/>
        <v>1444</v>
      </c>
      <c r="L35" s="144">
        <f t="shared" si="10"/>
        <v>432</v>
      </c>
      <c r="M35" s="144">
        <f t="shared" si="11"/>
        <v>1512</v>
      </c>
      <c r="N35" s="144">
        <f t="shared" si="12"/>
        <v>447</v>
      </c>
      <c r="O35" s="144">
        <f t="shared" si="13"/>
        <v>1564</v>
      </c>
      <c r="P35" s="144">
        <f t="shared" si="14"/>
        <v>476</v>
      </c>
      <c r="Q35" s="144">
        <f t="shared" si="15"/>
        <v>1666</v>
      </c>
      <c r="R35" s="144">
        <f t="shared" si="16"/>
        <v>500</v>
      </c>
      <c r="S35" s="144">
        <f t="shared" si="17"/>
        <v>1751</v>
      </c>
      <c r="T35" s="144">
        <f t="shared" si="18"/>
        <v>525</v>
      </c>
      <c r="U35" s="144">
        <f t="shared" si="19"/>
        <v>1838</v>
      </c>
      <c r="V35" s="144">
        <f t="shared" si="20"/>
        <v>550</v>
      </c>
      <c r="W35" s="144">
        <f t="shared" si="21"/>
        <v>1925</v>
      </c>
      <c r="X35" s="144">
        <f t="shared" si="22"/>
        <v>577</v>
      </c>
      <c r="Y35" s="144">
        <f t="shared" si="23"/>
        <v>2022</v>
      </c>
      <c r="Z35" s="149">
        <f t="shared" si="24"/>
        <v>600</v>
      </c>
      <c r="AA35" s="149">
        <f t="shared" si="25"/>
        <v>2100</v>
      </c>
      <c r="AB35" s="149">
        <f t="shared" si="26"/>
        <v>632</v>
      </c>
      <c r="AC35" s="150">
        <f t="shared" si="27"/>
        <v>2210</v>
      </c>
    </row>
    <row r="36" spans="1:29" ht="3" customHeight="1" thickBot="1">
      <c r="A36" s="257"/>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9"/>
      <c r="AB36" s="151"/>
      <c r="AC36" s="151"/>
    </row>
    <row r="37" spans="1:29" ht="12" customHeight="1">
      <c r="A37" s="260"/>
      <c r="B37" s="265" t="s">
        <v>346</v>
      </c>
      <c r="C37" s="266"/>
      <c r="D37" s="267"/>
      <c r="E37" s="268"/>
      <c r="F37" s="254" t="s">
        <v>386</v>
      </c>
      <c r="G37" s="255"/>
      <c r="H37" s="254" t="s">
        <v>383</v>
      </c>
      <c r="I37" s="255"/>
      <c r="J37" s="254" t="s">
        <v>384</v>
      </c>
      <c r="K37" s="255"/>
      <c r="L37" s="254" t="s">
        <v>151</v>
      </c>
      <c r="M37" s="255"/>
      <c r="N37" s="254" t="s">
        <v>152</v>
      </c>
      <c r="O37" s="255"/>
      <c r="P37" s="254" t="s">
        <v>153</v>
      </c>
      <c r="Q37" s="255"/>
      <c r="R37" s="254" t="s">
        <v>165</v>
      </c>
      <c r="S37" s="255"/>
      <c r="T37" s="254" t="s">
        <v>166</v>
      </c>
      <c r="U37" s="255"/>
      <c r="V37" s="254" t="s">
        <v>157</v>
      </c>
      <c r="W37" s="255"/>
      <c r="X37" s="254" t="s">
        <v>158</v>
      </c>
      <c r="Y37" s="255"/>
      <c r="Z37" s="254" t="s">
        <v>159</v>
      </c>
      <c r="AA37" s="255"/>
      <c r="AB37" s="254" t="s">
        <v>160</v>
      </c>
      <c r="AC37" s="255"/>
    </row>
    <row r="38" spans="1:29" ht="12" customHeight="1">
      <c r="A38" s="261"/>
      <c r="B38" s="263">
        <v>26400</v>
      </c>
      <c r="C38" s="263"/>
      <c r="D38" s="252">
        <v>27600</v>
      </c>
      <c r="E38" s="253"/>
      <c r="F38" s="252">
        <v>28590</v>
      </c>
      <c r="G38" s="253"/>
      <c r="H38" s="252">
        <v>28800</v>
      </c>
      <c r="I38" s="253"/>
      <c r="J38" s="252">
        <v>30300</v>
      </c>
      <c r="K38" s="253"/>
      <c r="L38" s="252">
        <v>31800</v>
      </c>
      <c r="M38" s="253"/>
      <c r="N38" s="252">
        <v>33300</v>
      </c>
      <c r="O38" s="253"/>
      <c r="P38" s="252">
        <v>34800</v>
      </c>
      <c r="Q38" s="253"/>
      <c r="R38" s="252">
        <v>36300</v>
      </c>
      <c r="S38" s="253"/>
      <c r="T38" s="252">
        <v>38200</v>
      </c>
      <c r="U38" s="253"/>
      <c r="V38" s="252">
        <v>40100</v>
      </c>
      <c r="W38" s="253"/>
      <c r="X38" s="252">
        <v>42000</v>
      </c>
      <c r="Y38" s="253"/>
      <c r="Z38" s="252">
        <v>43900</v>
      </c>
      <c r="AA38" s="253"/>
      <c r="AB38" s="252">
        <v>45800</v>
      </c>
      <c r="AC38" s="253"/>
    </row>
    <row r="39" spans="1:29" ht="12" customHeight="1">
      <c r="A39" s="262"/>
      <c r="B39" s="152" t="s">
        <v>155</v>
      </c>
      <c r="C39" s="152" t="s">
        <v>156</v>
      </c>
      <c r="D39" s="152" t="s">
        <v>155</v>
      </c>
      <c r="E39" s="152" t="s">
        <v>156</v>
      </c>
      <c r="F39" s="152" t="s">
        <v>155</v>
      </c>
      <c r="G39" s="152" t="s">
        <v>156</v>
      </c>
      <c r="H39" s="152" t="s">
        <v>155</v>
      </c>
      <c r="I39" s="152" t="s">
        <v>156</v>
      </c>
      <c r="J39" s="152" t="s">
        <v>155</v>
      </c>
      <c r="K39" s="152" t="s">
        <v>156</v>
      </c>
      <c r="L39" s="152" t="s">
        <v>155</v>
      </c>
      <c r="M39" s="152" t="s">
        <v>156</v>
      </c>
      <c r="N39" s="152" t="s">
        <v>155</v>
      </c>
      <c r="O39" s="152" t="s">
        <v>156</v>
      </c>
      <c r="P39" s="152" t="s">
        <v>155</v>
      </c>
      <c r="Q39" s="152" t="s">
        <v>156</v>
      </c>
      <c r="R39" s="152" t="s">
        <v>155</v>
      </c>
      <c r="S39" s="152" t="s">
        <v>156</v>
      </c>
      <c r="T39" s="152" t="s">
        <v>155</v>
      </c>
      <c r="U39" s="152" t="s">
        <v>156</v>
      </c>
      <c r="V39" s="152" t="s">
        <v>155</v>
      </c>
      <c r="W39" s="152" t="s">
        <v>156</v>
      </c>
      <c r="X39" s="152" t="s">
        <v>155</v>
      </c>
      <c r="Y39" s="152" t="s">
        <v>156</v>
      </c>
      <c r="Z39" s="152" t="s">
        <v>155</v>
      </c>
      <c r="AA39" s="152" t="s">
        <v>156</v>
      </c>
      <c r="AB39" s="152" t="s">
        <v>155</v>
      </c>
      <c r="AC39" s="152" t="s">
        <v>156</v>
      </c>
    </row>
    <row r="40" spans="1:29" s="147" customFormat="1" ht="11.1" customHeight="1">
      <c r="A40" s="143">
        <v>1</v>
      </c>
      <c r="B40" s="144">
        <f t="shared" ref="B40:B69" si="28">ROUND($B$38*$A40/30*$AF$1*20/100,0)+ROUND($B$38*$A40/30*$AF$2*20/100,0)</f>
        <v>22</v>
      </c>
      <c r="C40" s="144">
        <f t="shared" ref="C40:C69" si="29">ROUND($B$38*$A40/30*$AF$1*70/100,0)+ROUND($B$38*$A40/30*$AF$2*70/100,0)</f>
        <v>77</v>
      </c>
      <c r="D40" s="144">
        <f t="shared" ref="D40:D69" si="30">ROUND($D$38*$A40/30*$AF$1*20/100,0)+ROUND($D$38*$A40/30*$AF$2*20/100,0)</f>
        <v>23</v>
      </c>
      <c r="E40" s="144">
        <f t="shared" ref="E40:E69" si="31">ROUND($D$38*$A40/30*$AF$1*70/100,0)+ROUND($D$38*$A40/30*$AF$2*70/100,0)</f>
        <v>80</v>
      </c>
      <c r="F40" s="144">
        <f t="shared" ref="F40:F69" si="32">ROUND($F$38*$A40/30*$AF$1*20/100,0)+ROUND($F$38*$A40/30*$AF$2*20/100,0)</f>
        <v>24</v>
      </c>
      <c r="G40" s="144">
        <f t="shared" ref="G40:G69" si="33">ROUND($F$38*$A40/30*$AF$1*70/100,0)+ROUND($F$38*$A40/30*$AF$2*70/100,0)</f>
        <v>84</v>
      </c>
      <c r="H40" s="144">
        <f>ROUND($H$38*$A40/30*$AF$1*20/100,0)+ROUND($H$38*$A40/30*$AF$2*20/100,0)</f>
        <v>24</v>
      </c>
      <c r="I40" s="144">
        <f>ROUND($H$38*$A40/30*$AF$1*70/100,0)+ROUND($H$38*$A40/30*$AF$2*70/100,0)</f>
        <v>84</v>
      </c>
      <c r="J40" s="144">
        <f>ROUND($J$38*$A40/30*$AF$1*20/100,0)+ROUND($J$38*$A40/30*$AF$2*20/100,0)</f>
        <v>25</v>
      </c>
      <c r="K40" s="144">
        <f t="shared" ref="K40:K69" si="34">ROUND($J$38*$A40/30*$AF$1*70/100,0)+ROUND($J$38*$A40/30*$AF$2*70/100,0)</f>
        <v>88</v>
      </c>
      <c r="L40" s="144">
        <f t="shared" ref="L40:L69" si="35">ROUND($L$38*$A40/30*$AF$1*20/100,0)+ROUND($L$38*$A40/30*$AF$2*20/100,0)</f>
        <v>26</v>
      </c>
      <c r="M40" s="144">
        <f t="shared" ref="M40:M69" si="36">ROUND($L$38*$A40/30*$AF$1*70/100,0)+ROUND($L$38*$A40/30*$AF$2*70/100,0)</f>
        <v>92</v>
      </c>
      <c r="N40" s="144">
        <f t="shared" ref="N40:N69" si="37">ROUND($N$38*$A40/30*$AF$1*20/100,0)+ROUND($N$38*$A40/30*$AF$2*20/100,0)</f>
        <v>28</v>
      </c>
      <c r="O40" s="144">
        <f t="shared" ref="O40:O69" si="38">ROUND($N$38*$A40/30*$AF$1*70/100,0)+ROUND($N$38*$A40/30*$AF$2*70/100,0)</f>
        <v>97</v>
      </c>
      <c r="P40" s="144">
        <f t="shared" ref="P40:P69" si="39">ROUND($P$38*$A40/30*$AF$1*20/100,0)+ROUND($P$38*$A40/30*$AF$2*20/100,0)</f>
        <v>29</v>
      </c>
      <c r="Q40" s="144">
        <f t="shared" ref="Q40:Q69" si="40">ROUND($P$38*$A40/30*$AF$1*70/100,0)+ROUND($P$38*$A40/30*$AF$2*70/100,0)</f>
        <v>101</v>
      </c>
      <c r="R40" s="144">
        <f t="shared" ref="R40:R69" si="41">ROUND($R$38*$A40/30*$AF$1*20/100,0)+ROUND($R$38*$A40/30*$AF$2*20/100,0)</f>
        <v>30</v>
      </c>
      <c r="S40" s="144">
        <f t="shared" ref="S40:S69" si="42">ROUND($R$38*$A40/30*$AF$1*70/100,0)+ROUND($R$38*$A40/30*$AF$2*70/100,0)</f>
        <v>105</v>
      </c>
      <c r="T40" s="144">
        <f t="shared" ref="T40:T69" si="43">ROUND($T$38*$A40/30*$AF$1*20/100,0)+ROUND($T$38*$A40/30*$AF$2*20/100,0)</f>
        <v>32</v>
      </c>
      <c r="U40" s="144">
        <f t="shared" ref="U40:U69" si="44">ROUND($T$38*$A40/30*$AF$1*70/100,0)+ROUND($T$38*$A40/30*$AF$2*70/100,0)</f>
        <v>112</v>
      </c>
      <c r="V40" s="144">
        <f t="shared" ref="V40:V69" si="45">ROUND($V$38*$A40/30*$AF$1*20/100,0)+ROUND($V$38*$A40/30*$AF$2*20/100,0)</f>
        <v>34</v>
      </c>
      <c r="W40" s="144">
        <f t="shared" ref="W40:W69" si="46">ROUND($V$38*$A40/30*$AF$1*70/100,0)+ROUND($V$38*$A40/30*$AF$2*70/100,0)</f>
        <v>117</v>
      </c>
      <c r="X40" s="144">
        <f t="shared" ref="X40:X69" si="47">ROUND($X$38*$A40/30*$AF$1*20/100,0)+ROUND($X$38*$A40/30*$AF$2*20/100,0)</f>
        <v>35</v>
      </c>
      <c r="Y40" s="144">
        <f t="shared" ref="Y40:Y69" si="48">ROUND($X$38*$A40/30*$AF$1*70/100,0)+ROUND($X$38*$A40/30*$AF$2*70/100,0)</f>
        <v>123</v>
      </c>
      <c r="Z40" s="144">
        <f t="shared" ref="Z40:Z69" si="49">ROUND($Z$38*$A40/30*$AF$1*20/100,0)+ROUND($Z$38*$A40/30*$AF$2*20/100,0)</f>
        <v>37</v>
      </c>
      <c r="AA40" s="144">
        <f t="shared" ref="AA40:AA69" si="50">ROUND($Z$38*$A40/30*$AF$1*70/100,0)+ROUND($Z$38*$A40/30*$AF$2*70/100,0)</f>
        <v>128</v>
      </c>
      <c r="AB40" s="144">
        <f t="shared" ref="AB40:AB69" si="51">ROUND($AB$38*$A40/30*$AF$1*20/100,0)+ROUND($AB$38*$A40/30*$AF$2*20/100,0)</f>
        <v>38</v>
      </c>
      <c r="AC40" s="144">
        <f t="shared" ref="AC40:AC69" si="52">ROUND($AB$38*$A40/30*$AF$1*70/100,0)+ROUND($AB$38*$A40/30*$AF$2*70/100,0)</f>
        <v>134</v>
      </c>
    </row>
    <row r="41" spans="1:29" s="147" customFormat="1" ht="11.1" customHeight="1">
      <c r="A41" s="143">
        <v>2</v>
      </c>
      <c r="B41" s="144">
        <f t="shared" si="28"/>
        <v>44</v>
      </c>
      <c r="C41" s="144">
        <f t="shared" si="29"/>
        <v>154</v>
      </c>
      <c r="D41" s="144">
        <f t="shared" si="30"/>
        <v>46</v>
      </c>
      <c r="E41" s="144">
        <f t="shared" si="31"/>
        <v>161</v>
      </c>
      <c r="F41" s="144">
        <f t="shared" si="32"/>
        <v>48</v>
      </c>
      <c r="G41" s="144">
        <f t="shared" si="33"/>
        <v>166</v>
      </c>
      <c r="H41" s="144">
        <f t="shared" ref="H41:H69" si="53">ROUND($H$38*$A41/30*$AF$1*20/100,0)+ROUND($H$38*$A41/30*$AF$2*20/100,0)</f>
        <v>48</v>
      </c>
      <c r="I41" s="144">
        <f t="shared" ref="I41:I69" si="54">ROUND($H$38*$A41/30*$AF$1*70/100,0)+ROUND($H$38*$A41/30*$AF$2*70/100,0)</f>
        <v>168</v>
      </c>
      <c r="J41" s="144">
        <f t="shared" ref="J41:J48" si="55">ROUND($J$38*$A41/30*$AF$1*20/100,0)+ROUND($J$38*$A41/30*$AF$2*20/100,0)</f>
        <v>50</v>
      </c>
      <c r="K41" s="144">
        <f t="shared" si="34"/>
        <v>177</v>
      </c>
      <c r="L41" s="144">
        <f t="shared" si="35"/>
        <v>53</v>
      </c>
      <c r="M41" s="144">
        <f t="shared" si="36"/>
        <v>186</v>
      </c>
      <c r="N41" s="144">
        <f t="shared" si="37"/>
        <v>55</v>
      </c>
      <c r="O41" s="144">
        <f t="shared" si="38"/>
        <v>195</v>
      </c>
      <c r="P41" s="144">
        <f t="shared" si="39"/>
        <v>58</v>
      </c>
      <c r="Q41" s="144">
        <f t="shared" si="40"/>
        <v>203</v>
      </c>
      <c r="R41" s="144">
        <f t="shared" si="41"/>
        <v>61</v>
      </c>
      <c r="S41" s="144">
        <f t="shared" si="42"/>
        <v>212</v>
      </c>
      <c r="T41" s="144">
        <f t="shared" si="43"/>
        <v>64</v>
      </c>
      <c r="U41" s="144">
        <f t="shared" si="44"/>
        <v>223</v>
      </c>
      <c r="V41" s="144">
        <f t="shared" si="45"/>
        <v>66</v>
      </c>
      <c r="W41" s="144">
        <f t="shared" si="46"/>
        <v>234</v>
      </c>
      <c r="X41" s="144">
        <f t="shared" si="47"/>
        <v>70</v>
      </c>
      <c r="Y41" s="144">
        <f t="shared" si="48"/>
        <v>245</v>
      </c>
      <c r="Z41" s="144">
        <f t="shared" si="49"/>
        <v>73</v>
      </c>
      <c r="AA41" s="144">
        <f t="shared" si="50"/>
        <v>256</v>
      </c>
      <c r="AB41" s="144">
        <f t="shared" si="51"/>
        <v>76</v>
      </c>
      <c r="AC41" s="144">
        <f t="shared" si="52"/>
        <v>267</v>
      </c>
    </row>
    <row r="42" spans="1:29" s="147" customFormat="1" ht="11.1" customHeight="1">
      <c r="A42" s="143">
        <v>3</v>
      </c>
      <c r="B42" s="144">
        <f t="shared" si="28"/>
        <v>66</v>
      </c>
      <c r="C42" s="144">
        <f t="shared" si="29"/>
        <v>231</v>
      </c>
      <c r="D42" s="144">
        <f t="shared" si="30"/>
        <v>69</v>
      </c>
      <c r="E42" s="144">
        <f t="shared" si="31"/>
        <v>241</v>
      </c>
      <c r="F42" s="144">
        <f t="shared" si="32"/>
        <v>72</v>
      </c>
      <c r="G42" s="144">
        <f t="shared" si="33"/>
        <v>250</v>
      </c>
      <c r="H42" s="144">
        <f t="shared" si="53"/>
        <v>72</v>
      </c>
      <c r="I42" s="144">
        <f t="shared" si="54"/>
        <v>252</v>
      </c>
      <c r="J42" s="144">
        <f t="shared" si="55"/>
        <v>76</v>
      </c>
      <c r="K42" s="144">
        <f t="shared" si="34"/>
        <v>265</v>
      </c>
      <c r="L42" s="144">
        <f t="shared" si="35"/>
        <v>79</v>
      </c>
      <c r="M42" s="144">
        <f t="shared" si="36"/>
        <v>278</v>
      </c>
      <c r="N42" s="144">
        <f t="shared" si="37"/>
        <v>84</v>
      </c>
      <c r="O42" s="144">
        <f t="shared" si="38"/>
        <v>291</v>
      </c>
      <c r="P42" s="144">
        <f t="shared" si="39"/>
        <v>87</v>
      </c>
      <c r="Q42" s="144">
        <f t="shared" si="40"/>
        <v>304</v>
      </c>
      <c r="R42" s="144">
        <f t="shared" si="41"/>
        <v>90</v>
      </c>
      <c r="S42" s="144">
        <f t="shared" si="42"/>
        <v>317</v>
      </c>
      <c r="T42" s="144">
        <f t="shared" si="43"/>
        <v>96</v>
      </c>
      <c r="U42" s="144">
        <f t="shared" si="44"/>
        <v>335</v>
      </c>
      <c r="V42" s="144">
        <f t="shared" si="45"/>
        <v>100</v>
      </c>
      <c r="W42" s="144">
        <f t="shared" si="46"/>
        <v>351</v>
      </c>
      <c r="X42" s="144">
        <f t="shared" si="47"/>
        <v>105</v>
      </c>
      <c r="Y42" s="144">
        <f t="shared" si="48"/>
        <v>367</v>
      </c>
      <c r="Z42" s="144">
        <f t="shared" si="49"/>
        <v>110</v>
      </c>
      <c r="AA42" s="144">
        <f t="shared" si="50"/>
        <v>384</v>
      </c>
      <c r="AB42" s="144">
        <f t="shared" si="51"/>
        <v>114</v>
      </c>
      <c r="AC42" s="144">
        <f t="shared" si="52"/>
        <v>401</v>
      </c>
    </row>
    <row r="43" spans="1:29" s="147" customFormat="1" ht="11.1" customHeight="1">
      <c r="A43" s="143">
        <v>4</v>
      </c>
      <c r="B43" s="144">
        <f t="shared" si="28"/>
        <v>88</v>
      </c>
      <c r="C43" s="144">
        <f t="shared" si="29"/>
        <v>308</v>
      </c>
      <c r="D43" s="144">
        <f t="shared" si="30"/>
        <v>92</v>
      </c>
      <c r="E43" s="144">
        <f t="shared" si="31"/>
        <v>322</v>
      </c>
      <c r="F43" s="144">
        <f t="shared" si="32"/>
        <v>96</v>
      </c>
      <c r="G43" s="144">
        <f t="shared" si="33"/>
        <v>334</v>
      </c>
      <c r="H43" s="144">
        <f t="shared" si="53"/>
        <v>96</v>
      </c>
      <c r="I43" s="144">
        <f t="shared" si="54"/>
        <v>336</v>
      </c>
      <c r="J43" s="144">
        <f t="shared" si="55"/>
        <v>101</v>
      </c>
      <c r="K43" s="144">
        <f t="shared" si="34"/>
        <v>353</v>
      </c>
      <c r="L43" s="144">
        <f t="shared" si="35"/>
        <v>106</v>
      </c>
      <c r="M43" s="144">
        <f t="shared" si="36"/>
        <v>371</v>
      </c>
      <c r="N43" s="144">
        <f t="shared" si="37"/>
        <v>111</v>
      </c>
      <c r="O43" s="144">
        <f t="shared" si="38"/>
        <v>388</v>
      </c>
      <c r="P43" s="144">
        <f t="shared" si="39"/>
        <v>116</v>
      </c>
      <c r="Q43" s="144">
        <f t="shared" si="40"/>
        <v>406</v>
      </c>
      <c r="R43" s="144">
        <f t="shared" si="41"/>
        <v>121</v>
      </c>
      <c r="S43" s="144">
        <f t="shared" si="42"/>
        <v>424</v>
      </c>
      <c r="T43" s="144">
        <f t="shared" si="43"/>
        <v>127</v>
      </c>
      <c r="U43" s="144">
        <f t="shared" si="44"/>
        <v>446</v>
      </c>
      <c r="V43" s="144">
        <f t="shared" si="45"/>
        <v>134</v>
      </c>
      <c r="W43" s="144">
        <f t="shared" si="46"/>
        <v>467</v>
      </c>
      <c r="X43" s="144">
        <f t="shared" si="47"/>
        <v>140</v>
      </c>
      <c r="Y43" s="144">
        <f t="shared" si="48"/>
        <v>490</v>
      </c>
      <c r="Z43" s="144">
        <f t="shared" si="49"/>
        <v>147</v>
      </c>
      <c r="AA43" s="144">
        <f t="shared" si="50"/>
        <v>512</v>
      </c>
      <c r="AB43" s="144">
        <f t="shared" si="51"/>
        <v>152</v>
      </c>
      <c r="AC43" s="144">
        <f t="shared" si="52"/>
        <v>535</v>
      </c>
    </row>
    <row r="44" spans="1:29" s="147" customFormat="1" ht="11.1" customHeight="1">
      <c r="A44" s="143">
        <v>5</v>
      </c>
      <c r="B44" s="144">
        <f t="shared" si="28"/>
        <v>110</v>
      </c>
      <c r="C44" s="144">
        <f t="shared" si="29"/>
        <v>385</v>
      </c>
      <c r="D44" s="144">
        <f t="shared" si="30"/>
        <v>115</v>
      </c>
      <c r="E44" s="144">
        <f t="shared" si="31"/>
        <v>402</v>
      </c>
      <c r="F44" s="144">
        <f t="shared" si="32"/>
        <v>120</v>
      </c>
      <c r="G44" s="144">
        <f t="shared" si="33"/>
        <v>417</v>
      </c>
      <c r="H44" s="144">
        <f t="shared" si="53"/>
        <v>120</v>
      </c>
      <c r="I44" s="144">
        <f t="shared" si="54"/>
        <v>420</v>
      </c>
      <c r="J44" s="144">
        <f t="shared" si="55"/>
        <v>126</v>
      </c>
      <c r="K44" s="144">
        <f t="shared" si="34"/>
        <v>442</v>
      </c>
      <c r="L44" s="144">
        <f t="shared" si="35"/>
        <v>133</v>
      </c>
      <c r="M44" s="144">
        <f t="shared" si="36"/>
        <v>464</v>
      </c>
      <c r="N44" s="144">
        <f t="shared" si="37"/>
        <v>139</v>
      </c>
      <c r="O44" s="144">
        <f t="shared" si="38"/>
        <v>486</v>
      </c>
      <c r="P44" s="144">
        <f t="shared" si="39"/>
        <v>145</v>
      </c>
      <c r="Q44" s="144">
        <f t="shared" si="40"/>
        <v>508</v>
      </c>
      <c r="R44" s="144">
        <f t="shared" si="41"/>
        <v>151</v>
      </c>
      <c r="S44" s="144">
        <f t="shared" si="42"/>
        <v>529</v>
      </c>
      <c r="T44" s="144">
        <f t="shared" si="43"/>
        <v>159</v>
      </c>
      <c r="U44" s="144">
        <f t="shared" si="44"/>
        <v>558</v>
      </c>
      <c r="V44" s="144">
        <f t="shared" si="45"/>
        <v>167</v>
      </c>
      <c r="W44" s="144">
        <f t="shared" si="46"/>
        <v>585</v>
      </c>
      <c r="X44" s="144">
        <f t="shared" si="47"/>
        <v>175</v>
      </c>
      <c r="Y44" s="144">
        <f t="shared" si="48"/>
        <v>613</v>
      </c>
      <c r="Z44" s="144">
        <f t="shared" si="49"/>
        <v>183</v>
      </c>
      <c r="AA44" s="144">
        <f t="shared" si="50"/>
        <v>640</v>
      </c>
      <c r="AB44" s="144">
        <f t="shared" si="51"/>
        <v>191</v>
      </c>
      <c r="AC44" s="144">
        <f t="shared" si="52"/>
        <v>667</v>
      </c>
    </row>
    <row r="45" spans="1:29" s="147" customFormat="1" ht="11.1" customHeight="1">
      <c r="A45" s="143">
        <v>6</v>
      </c>
      <c r="B45" s="144">
        <f t="shared" si="28"/>
        <v>132</v>
      </c>
      <c r="C45" s="144">
        <f t="shared" si="29"/>
        <v>462</v>
      </c>
      <c r="D45" s="144">
        <f t="shared" si="30"/>
        <v>138</v>
      </c>
      <c r="E45" s="144">
        <f t="shared" si="31"/>
        <v>483</v>
      </c>
      <c r="F45" s="144">
        <f t="shared" si="32"/>
        <v>143</v>
      </c>
      <c r="G45" s="144">
        <f t="shared" si="33"/>
        <v>500</v>
      </c>
      <c r="H45" s="144">
        <f t="shared" si="53"/>
        <v>144</v>
      </c>
      <c r="I45" s="144">
        <f t="shared" si="54"/>
        <v>504</v>
      </c>
      <c r="J45" s="144">
        <f t="shared" si="55"/>
        <v>151</v>
      </c>
      <c r="K45" s="144">
        <f t="shared" si="34"/>
        <v>530</v>
      </c>
      <c r="L45" s="144">
        <f t="shared" si="35"/>
        <v>159</v>
      </c>
      <c r="M45" s="144">
        <f t="shared" si="36"/>
        <v>557</v>
      </c>
      <c r="N45" s="144">
        <f t="shared" si="37"/>
        <v>166</v>
      </c>
      <c r="O45" s="144">
        <f t="shared" si="38"/>
        <v>583</v>
      </c>
      <c r="P45" s="144">
        <f t="shared" si="39"/>
        <v>174</v>
      </c>
      <c r="Q45" s="144">
        <f t="shared" si="40"/>
        <v>609</v>
      </c>
      <c r="R45" s="144">
        <f t="shared" si="41"/>
        <v>182</v>
      </c>
      <c r="S45" s="144">
        <f t="shared" si="42"/>
        <v>635</v>
      </c>
      <c r="T45" s="144">
        <f t="shared" si="43"/>
        <v>191</v>
      </c>
      <c r="U45" s="144">
        <f t="shared" si="44"/>
        <v>668</v>
      </c>
      <c r="V45" s="144">
        <f t="shared" si="45"/>
        <v>200</v>
      </c>
      <c r="W45" s="144">
        <f t="shared" si="46"/>
        <v>702</v>
      </c>
      <c r="X45" s="144">
        <f t="shared" si="47"/>
        <v>210</v>
      </c>
      <c r="Y45" s="144">
        <f t="shared" si="48"/>
        <v>735</v>
      </c>
      <c r="Z45" s="144">
        <f t="shared" si="49"/>
        <v>220</v>
      </c>
      <c r="AA45" s="144">
        <f t="shared" si="50"/>
        <v>768</v>
      </c>
      <c r="AB45" s="144">
        <f t="shared" si="51"/>
        <v>229</v>
      </c>
      <c r="AC45" s="144">
        <f t="shared" si="52"/>
        <v>801</v>
      </c>
    </row>
    <row r="46" spans="1:29" s="147" customFormat="1" ht="11.1" customHeight="1">
      <c r="A46" s="143">
        <v>7</v>
      </c>
      <c r="B46" s="144">
        <f t="shared" si="28"/>
        <v>154</v>
      </c>
      <c r="C46" s="144">
        <f t="shared" si="29"/>
        <v>539</v>
      </c>
      <c r="D46" s="144">
        <f t="shared" si="30"/>
        <v>161</v>
      </c>
      <c r="E46" s="144">
        <f t="shared" si="31"/>
        <v>563</v>
      </c>
      <c r="F46" s="144">
        <f t="shared" si="32"/>
        <v>166</v>
      </c>
      <c r="G46" s="144">
        <f t="shared" si="33"/>
        <v>584</v>
      </c>
      <c r="H46" s="144">
        <f t="shared" si="53"/>
        <v>168</v>
      </c>
      <c r="I46" s="144">
        <f t="shared" si="54"/>
        <v>588</v>
      </c>
      <c r="J46" s="144">
        <f t="shared" si="55"/>
        <v>177</v>
      </c>
      <c r="K46" s="144">
        <f t="shared" si="34"/>
        <v>618</v>
      </c>
      <c r="L46" s="144">
        <f t="shared" si="35"/>
        <v>186</v>
      </c>
      <c r="M46" s="144">
        <f t="shared" si="36"/>
        <v>649</v>
      </c>
      <c r="N46" s="144">
        <f t="shared" si="37"/>
        <v>195</v>
      </c>
      <c r="O46" s="144">
        <f t="shared" si="38"/>
        <v>679</v>
      </c>
      <c r="P46" s="144">
        <f t="shared" si="39"/>
        <v>203</v>
      </c>
      <c r="Q46" s="144">
        <f t="shared" si="40"/>
        <v>711</v>
      </c>
      <c r="R46" s="144">
        <f t="shared" si="41"/>
        <v>212</v>
      </c>
      <c r="S46" s="144">
        <f t="shared" si="42"/>
        <v>741</v>
      </c>
      <c r="T46" s="144">
        <f t="shared" si="43"/>
        <v>223</v>
      </c>
      <c r="U46" s="144">
        <f t="shared" si="44"/>
        <v>780</v>
      </c>
      <c r="V46" s="144">
        <f t="shared" si="45"/>
        <v>234</v>
      </c>
      <c r="W46" s="144">
        <f t="shared" si="46"/>
        <v>818</v>
      </c>
      <c r="X46" s="144">
        <f t="shared" si="47"/>
        <v>245</v>
      </c>
      <c r="Y46" s="144">
        <f t="shared" si="48"/>
        <v>858</v>
      </c>
      <c r="Z46" s="144">
        <f t="shared" si="49"/>
        <v>256</v>
      </c>
      <c r="AA46" s="144">
        <f t="shared" si="50"/>
        <v>897</v>
      </c>
      <c r="AB46" s="144">
        <f t="shared" si="51"/>
        <v>267</v>
      </c>
      <c r="AC46" s="144">
        <f t="shared" si="52"/>
        <v>935</v>
      </c>
    </row>
    <row r="47" spans="1:29" s="147" customFormat="1" ht="11.1" customHeight="1">
      <c r="A47" s="143">
        <v>8</v>
      </c>
      <c r="B47" s="144">
        <f t="shared" si="28"/>
        <v>176</v>
      </c>
      <c r="C47" s="144">
        <f t="shared" si="29"/>
        <v>616</v>
      </c>
      <c r="D47" s="144">
        <f t="shared" si="30"/>
        <v>184</v>
      </c>
      <c r="E47" s="144">
        <f t="shared" si="31"/>
        <v>644</v>
      </c>
      <c r="F47" s="144">
        <f t="shared" si="32"/>
        <v>190</v>
      </c>
      <c r="G47" s="144">
        <f t="shared" si="33"/>
        <v>667</v>
      </c>
      <c r="H47" s="144">
        <f t="shared" si="53"/>
        <v>192</v>
      </c>
      <c r="I47" s="144">
        <f t="shared" si="54"/>
        <v>672</v>
      </c>
      <c r="J47" s="144">
        <f t="shared" si="55"/>
        <v>202</v>
      </c>
      <c r="K47" s="144">
        <f t="shared" si="34"/>
        <v>707</v>
      </c>
      <c r="L47" s="144">
        <f t="shared" si="35"/>
        <v>212</v>
      </c>
      <c r="M47" s="144">
        <f t="shared" si="36"/>
        <v>742</v>
      </c>
      <c r="N47" s="144">
        <f t="shared" si="37"/>
        <v>222</v>
      </c>
      <c r="O47" s="144">
        <f t="shared" si="38"/>
        <v>777</v>
      </c>
      <c r="P47" s="144">
        <f t="shared" si="39"/>
        <v>232</v>
      </c>
      <c r="Q47" s="144">
        <f t="shared" si="40"/>
        <v>812</v>
      </c>
      <c r="R47" s="144">
        <f t="shared" si="41"/>
        <v>242</v>
      </c>
      <c r="S47" s="144">
        <f t="shared" si="42"/>
        <v>847</v>
      </c>
      <c r="T47" s="144">
        <f t="shared" si="43"/>
        <v>254</v>
      </c>
      <c r="U47" s="144">
        <f t="shared" si="44"/>
        <v>891</v>
      </c>
      <c r="V47" s="144">
        <f t="shared" si="45"/>
        <v>267</v>
      </c>
      <c r="W47" s="144">
        <f t="shared" si="46"/>
        <v>936</v>
      </c>
      <c r="X47" s="144">
        <f t="shared" si="47"/>
        <v>280</v>
      </c>
      <c r="Y47" s="144">
        <f t="shared" si="48"/>
        <v>980</v>
      </c>
      <c r="Z47" s="144">
        <f t="shared" si="49"/>
        <v>292</v>
      </c>
      <c r="AA47" s="144">
        <f t="shared" si="50"/>
        <v>1024</v>
      </c>
      <c r="AB47" s="144">
        <f t="shared" si="51"/>
        <v>305</v>
      </c>
      <c r="AC47" s="144">
        <f t="shared" si="52"/>
        <v>1068</v>
      </c>
    </row>
    <row r="48" spans="1:29" s="147" customFormat="1" ht="11.1" customHeight="1">
      <c r="A48" s="143">
        <v>9</v>
      </c>
      <c r="B48" s="144">
        <f t="shared" si="28"/>
        <v>198</v>
      </c>
      <c r="C48" s="144">
        <f t="shared" si="29"/>
        <v>693</v>
      </c>
      <c r="D48" s="144">
        <f t="shared" si="30"/>
        <v>207</v>
      </c>
      <c r="E48" s="144">
        <f t="shared" si="31"/>
        <v>725</v>
      </c>
      <c r="F48" s="144">
        <f t="shared" si="32"/>
        <v>214</v>
      </c>
      <c r="G48" s="144">
        <f t="shared" si="33"/>
        <v>750</v>
      </c>
      <c r="H48" s="144">
        <f t="shared" si="53"/>
        <v>216</v>
      </c>
      <c r="I48" s="144">
        <f t="shared" si="54"/>
        <v>756</v>
      </c>
      <c r="J48" s="144">
        <f t="shared" si="55"/>
        <v>227</v>
      </c>
      <c r="K48" s="144">
        <f t="shared" si="34"/>
        <v>796</v>
      </c>
      <c r="L48" s="144">
        <f t="shared" si="35"/>
        <v>238</v>
      </c>
      <c r="M48" s="144">
        <f t="shared" si="36"/>
        <v>835</v>
      </c>
      <c r="N48" s="144">
        <f t="shared" si="37"/>
        <v>250</v>
      </c>
      <c r="O48" s="144">
        <f t="shared" si="38"/>
        <v>874</v>
      </c>
      <c r="P48" s="144">
        <f t="shared" si="39"/>
        <v>261</v>
      </c>
      <c r="Q48" s="144">
        <f t="shared" si="40"/>
        <v>913</v>
      </c>
      <c r="R48" s="144">
        <f t="shared" si="41"/>
        <v>272</v>
      </c>
      <c r="S48" s="144">
        <f t="shared" si="42"/>
        <v>953</v>
      </c>
      <c r="T48" s="144">
        <f t="shared" si="43"/>
        <v>287</v>
      </c>
      <c r="U48" s="144">
        <f t="shared" si="44"/>
        <v>1003</v>
      </c>
      <c r="V48" s="144">
        <f t="shared" si="45"/>
        <v>301</v>
      </c>
      <c r="W48" s="144">
        <f t="shared" si="46"/>
        <v>1052</v>
      </c>
      <c r="X48" s="144">
        <f t="shared" si="47"/>
        <v>315</v>
      </c>
      <c r="Y48" s="144">
        <f t="shared" si="48"/>
        <v>1102</v>
      </c>
      <c r="Z48" s="144">
        <f t="shared" si="49"/>
        <v>329</v>
      </c>
      <c r="AA48" s="144">
        <f t="shared" si="50"/>
        <v>1152</v>
      </c>
      <c r="AB48" s="144">
        <f t="shared" si="51"/>
        <v>343</v>
      </c>
      <c r="AC48" s="144">
        <f t="shared" si="52"/>
        <v>1202</v>
      </c>
    </row>
    <row r="49" spans="1:29" s="147" customFormat="1" ht="11.1" customHeight="1">
      <c r="A49" s="143">
        <v>10</v>
      </c>
      <c r="B49" s="144">
        <f t="shared" si="28"/>
        <v>220</v>
      </c>
      <c r="C49" s="144">
        <f t="shared" si="29"/>
        <v>770</v>
      </c>
      <c r="D49" s="144">
        <f t="shared" si="30"/>
        <v>230</v>
      </c>
      <c r="E49" s="144">
        <f t="shared" si="31"/>
        <v>805</v>
      </c>
      <c r="F49" s="144">
        <f t="shared" si="32"/>
        <v>238</v>
      </c>
      <c r="G49" s="144">
        <f t="shared" si="33"/>
        <v>834</v>
      </c>
      <c r="H49" s="144">
        <f t="shared" si="53"/>
        <v>240</v>
      </c>
      <c r="I49" s="144">
        <f t="shared" si="54"/>
        <v>840</v>
      </c>
      <c r="J49" s="144">
        <f t="shared" ref="J49:J69" si="56">ROUND($J$38*$A49/30*$AF$1*20/100,0)+ROUND($J$38*$A49/30*$AF$2*20/100,0)</f>
        <v>252</v>
      </c>
      <c r="K49" s="144">
        <f t="shared" si="34"/>
        <v>884</v>
      </c>
      <c r="L49" s="144">
        <f t="shared" si="35"/>
        <v>265</v>
      </c>
      <c r="M49" s="144">
        <f t="shared" si="36"/>
        <v>927</v>
      </c>
      <c r="N49" s="144">
        <f t="shared" si="37"/>
        <v>277</v>
      </c>
      <c r="O49" s="144">
        <f t="shared" si="38"/>
        <v>972</v>
      </c>
      <c r="P49" s="144">
        <f t="shared" si="39"/>
        <v>290</v>
      </c>
      <c r="Q49" s="144">
        <f t="shared" si="40"/>
        <v>1015</v>
      </c>
      <c r="R49" s="144">
        <f t="shared" si="41"/>
        <v>302</v>
      </c>
      <c r="S49" s="144">
        <f t="shared" si="42"/>
        <v>1059</v>
      </c>
      <c r="T49" s="144">
        <f t="shared" si="43"/>
        <v>318</v>
      </c>
      <c r="U49" s="144">
        <f t="shared" si="44"/>
        <v>1114</v>
      </c>
      <c r="V49" s="144">
        <f t="shared" si="45"/>
        <v>334</v>
      </c>
      <c r="W49" s="144">
        <f t="shared" si="46"/>
        <v>1170</v>
      </c>
      <c r="X49" s="144">
        <f t="shared" si="47"/>
        <v>350</v>
      </c>
      <c r="Y49" s="144">
        <f t="shared" si="48"/>
        <v>1225</v>
      </c>
      <c r="Z49" s="144">
        <f t="shared" si="49"/>
        <v>366</v>
      </c>
      <c r="AA49" s="144">
        <f t="shared" si="50"/>
        <v>1280</v>
      </c>
      <c r="AB49" s="144">
        <f t="shared" si="51"/>
        <v>382</v>
      </c>
      <c r="AC49" s="144">
        <f t="shared" si="52"/>
        <v>1336</v>
      </c>
    </row>
    <row r="50" spans="1:29" s="147" customFormat="1" ht="11.1" customHeight="1">
      <c r="A50" s="143">
        <v>11</v>
      </c>
      <c r="B50" s="144">
        <f t="shared" si="28"/>
        <v>242</v>
      </c>
      <c r="C50" s="144">
        <f t="shared" si="29"/>
        <v>847</v>
      </c>
      <c r="D50" s="144">
        <f t="shared" si="30"/>
        <v>253</v>
      </c>
      <c r="E50" s="144">
        <f t="shared" si="31"/>
        <v>886</v>
      </c>
      <c r="F50" s="144">
        <f t="shared" si="32"/>
        <v>262</v>
      </c>
      <c r="G50" s="144">
        <f t="shared" si="33"/>
        <v>917</v>
      </c>
      <c r="H50" s="144">
        <f t="shared" si="53"/>
        <v>264</v>
      </c>
      <c r="I50" s="144">
        <f t="shared" si="54"/>
        <v>924</v>
      </c>
      <c r="J50" s="144">
        <f t="shared" si="56"/>
        <v>278</v>
      </c>
      <c r="K50" s="144">
        <f t="shared" si="34"/>
        <v>972</v>
      </c>
      <c r="L50" s="144">
        <f t="shared" si="35"/>
        <v>291</v>
      </c>
      <c r="M50" s="144">
        <f t="shared" si="36"/>
        <v>1021</v>
      </c>
      <c r="N50" s="144">
        <f t="shared" si="37"/>
        <v>305</v>
      </c>
      <c r="O50" s="144">
        <f t="shared" si="38"/>
        <v>1068</v>
      </c>
      <c r="P50" s="144">
        <f t="shared" si="39"/>
        <v>319</v>
      </c>
      <c r="Q50" s="144">
        <f t="shared" si="40"/>
        <v>1116</v>
      </c>
      <c r="R50" s="144">
        <f t="shared" si="41"/>
        <v>333</v>
      </c>
      <c r="S50" s="144">
        <f t="shared" si="42"/>
        <v>1164</v>
      </c>
      <c r="T50" s="144">
        <f t="shared" si="43"/>
        <v>350</v>
      </c>
      <c r="U50" s="144">
        <f t="shared" si="44"/>
        <v>1226</v>
      </c>
      <c r="V50" s="144">
        <f t="shared" si="45"/>
        <v>367</v>
      </c>
      <c r="W50" s="144">
        <f t="shared" si="46"/>
        <v>1287</v>
      </c>
      <c r="X50" s="144">
        <f t="shared" si="47"/>
        <v>385</v>
      </c>
      <c r="Y50" s="144">
        <f t="shared" si="48"/>
        <v>1348</v>
      </c>
      <c r="Z50" s="144">
        <f t="shared" si="49"/>
        <v>402</v>
      </c>
      <c r="AA50" s="144">
        <f t="shared" si="50"/>
        <v>1409</v>
      </c>
      <c r="AB50" s="144">
        <f t="shared" si="51"/>
        <v>420</v>
      </c>
      <c r="AC50" s="144">
        <f t="shared" si="52"/>
        <v>1470</v>
      </c>
    </row>
    <row r="51" spans="1:29" s="147" customFormat="1" ht="11.1" customHeight="1">
      <c r="A51" s="143">
        <v>12</v>
      </c>
      <c r="B51" s="144">
        <f t="shared" si="28"/>
        <v>264</v>
      </c>
      <c r="C51" s="144">
        <f t="shared" si="29"/>
        <v>924</v>
      </c>
      <c r="D51" s="144">
        <f t="shared" si="30"/>
        <v>276</v>
      </c>
      <c r="E51" s="144">
        <f t="shared" si="31"/>
        <v>966</v>
      </c>
      <c r="F51" s="144">
        <f t="shared" si="32"/>
        <v>286</v>
      </c>
      <c r="G51" s="144">
        <f t="shared" si="33"/>
        <v>1001</v>
      </c>
      <c r="H51" s="144">
        <f t="shared" si="53"/>
        <v>288</v>
      </c>
      <c r="I51" s="144">
        <f t="shared" si="54"/>
        <v>1008</v>
      </c>
      <c r="J51" s="144">
        <f t="shared" si="56"/>
        <v>303</v>
      </c>
      <c r="K51" s="144">
        <f t="shared" si="34"/>
        <v>1061</v>
      </c>
      <c r="L51" s="144">
        <f t="shared" si="35"/>
        <v>318</v>
      </c>
      <c r="M51" s="144">
        <f t="shared" si="36"/>
        <v>1113</v>
      </c>
      <c r="N51" s="144">
        <f t="shared" si="37"/>
        <v>333</v>
      </c>
      <c r="O51" s="144">
        <f t="shared" si="38"/>
        <v>1165</v>
      </c>
      <c r="P51" s="144">
        <f t="shared" si="39"/>
        <v>348</v>
      </c>
      <c r="Q51" s="144">
        <f t="shared" si="40"/>
        <v>1218</v>
      </c>
      <c r="R51" s="144">
        <f t="shared" si="41"/>
        <v>363</v>
      </c>
      <c r="S51" s="144">
        <f t="shared" si="42"/>
        <v>1271</v>
      </c>
      <c r="T51" s="144">
        <f t="shared" si="43"/>
        <v>382</v>
      </c>
      <c r="U51" s="144">
        <f t="shared" si="44"/>
        <v>1337</v>
      </c>
      <c r="V51" s="144">
        <f t="shared" si="45"/>
        <v>401</v>
      </c>
      <c r="W51" s="144">
        <f t="shared" si="46"/>
        <v>1403</v>
      </c>
      <c r="X51" s="144">
        <f t="shared" si="47"/>
        <v>420</v>
      </c>
      <c r="Y51" s="144">
        <f t="shared" si="48"/>
        <v>1470</v>
      </c>
      <c r="Z51" s="144">
        <f t="shared" si="49"/>
        <v>439</v>
      </c>
      <c r="AA51" s="144">
        <f t="shared" si="50"/>
        <v>1537</v>
      </c>
      <c r="AB51" s="144">
        <f t="shared" si="51"/>
        <v>458</v>
      </c>
      <c r="AC51" s="144">
        <f t="shared" si="52"/>
        <v>1603</v>
      </c>
    </row>
    <row r="52" spans="1:29" s="147" customFormat="1" ht="11.1" customHeight="1">
      <c r="A52" s="143">
        <v>13</v>
      </c>
      <c r="B52" s="144">
        <f t="shared" si="28"/>
        <v>286</v>
      </c>
      <c r="C52" s="144">
        <f t="shared" si="29"/>
        <v>1001</v>
      </c>
      <c r="D52" s="144">
        <f t="shared" si="30"/>
        <v>299</v>
      </c>
      <c r="E52" s="144">
        <f t="shared" si="31"/>
        <v>1047</v>
      </c>
      <c r="F52" s="144">
        <f t="shared" si="32"/>
        <v>310</v>
      </c>
      <c r="G52" s="144">
        <f t="shared" si="33"/>
        <v>1084</v>
      </c>
      <c r="H52" s="144">
        <f t="shared" si="53"/>
        <v>312</v>
      </c>
      <c r="I52" s="144">
        <f t="shared" si="54"/>
        <v>1092</v>
      </c>
      <c r="J52" s="144">
        <f t="shared" si="56"/>
        <v>328</v>
      </c>
      <c r="K52" s="144">
        <f t="shared" si="34"/>
        <v>1149</v>
      </c>
      <c r="L52" s="144">
        <f t="shared" si="35"/>
        <v>345</v>
      </c>
      <c r="M52" s="144">
        <f t="shared" si="36"/>
        <v>1205</v>
      </c>
      <c r="N52" s="144">
        <f t="shared" si="37"/>
        <v>361</v>
      </c>
      <c r="O52" s="144">
        <f t="shared" si="38"/>
        <v>1263</v>
      </c>
      <c r="P52" s="144">
        <f t="shared" si="39"/>
        <v>377</v>
      </c>
      <c r="Q52" s="144">
        <f t="shared" si="40"/>
        <v>1320</v>
      </c>
      <c r="R52" s="144">
        <f t="shared" si="41"/>
        <v>393</v>
      </c>
      <c r="S52" s="144">
        <f t="shared" si="42"/>
        <v>1376</v>
      </c>
      <c r="T52" s="144">
        <f t="shared" si="43"/>
        <v>414</v>
      </c>
      <c r="U52" s="144">
        <f t="shared" si="44"/>
        <v>1449</v>
      </c>
      <c r="V52" s="144">
        <f t="shared" si="45"/>
        <v>435</v>
      </c>
      <c r="W52" s="144">
        <f t="shared" si="46"/>
        <v>1521</v>
      </c>
      <c r="X52" s="144">
        <f t="shared" si="47"/>
        <v>455</v>
      </c>
      <c r="Y52" s="144">
        <f t="shared" si="48"/>
        <v>1592</v>
      </c>
      <c r="Z52" s="144">
        <f t="shared" si="49"/>
        <v>476</v>
      </c>
      <c r="AA52" s="144">
        <f t="shared" si="50"/>
        <v>1664</v>
      </c>
      <c r="AB52" s="144">
        <f t="shared" si="51"/>
        <v>496</v>
      </c>
      <c r="AC52" s="144">
        <f t="shared" si="52"/>
        <v>1737</v>
      </c>
    </row>
    <row r="53" spans="1:29" s="147" customFormat="1" ht="11.1" customHeight="1">
      <c r="A53" s="143">
        <v>14</v>
      </c>
      <c r="B53" s="144">
        <f t="shared" si="28"/>
        <v>308</v>
      </c>
      <c r="C53" s="144">
        <f t="shared" si="29"/>
        <v>1078</v>
      </c>
      <c r="D53" s="144">
        <f t="shared" si="30"/>
        <v>322</v>
      </c>
      <c r="E53" s="144">
        <f t="shared" si="31"/>
        <v>1127</v>
      </c>
      <c r="F53" s="144">
        <f t="shared" si="32"/>
        <v>334</v>
      </c>
      <c r="G53" s="144">
        <f t="shared" si="33"/>
        <v>1167</v>
      </c>
      <c r="H53" s="144">
        <f t="shared" si="53"/>
        <v>336</v>
      </c>
      <c r="I53" s="144">
        <f t="shared" si="54"/>
        <v>1176</v>
      </c>
      <c r="J53" s="144">
        <f t="shared" si="56"/>
        <v>353</v>
      </c>
      <c r="K53" s="144">
        <f t="shared" si="34"/>
        <v>1237</v>
      </c>
      <c r="L53" s="144">
        <f t="shared" si="35"/>
        <v>371</v>
      </c>
      <c r="M53" s="144">
        <f t="shared" si="36"/>
        <v>1299</v>
      </c>
      <c r="N53" s="144">
        <f t="shared" si="37"/>
        <v>388</v>
      </c>
      <c r="O53" s="144">
        <f t="shared" si="38"/>
        <v>1360</v>
      </c>
      <c r="P53" s="144">
        <f t="shared" si="39"/>
        <v>406</v>
      </c>
      <c r="Q53" s="144">
        <f t="shared" si="40"/>
        <v>1421</v>
      </c>
      <c r="R53" s="144">
        <f t="shared" si="41"/>
        <v>424</v>
      </c>
      <c r="S53" s="144">
        <f t="shared" si="42"/>
        <v>1483</v>
      </c>
      <c r="T53" s="144">
        <f t="shared" si="43"/>
        <v>446</v>
      </c>
      <c r="U53" s="144">
        <f t="shared" si="44"/>
        <v>1560</v>
      </c>
      <c r="V53" s="144">
        <f t="shared" si="45"/>
        <v>467</v>
      </c>
      <c r="W53" s="144">
        <f t="shared" si="46"/>
        <v>1637</v>
      </c>
      <c r="X53" s="144">
        <f t="shared" si="47"/>
        <v>490</v>
      </c>
      <c r="Y53" s="144">
        <f t="shared" si="48"/>
        <v>1715</v>
      </c>
      <c r="Z53" s="144">
        <f t="shared" si="49"/>
        <v>512</v>
      </c>
      <c r="AA53" s="144">
        <f t="shared" si="50"/>
        <v>1792</v>
      </c>
      <c r="AB53" s="144">
        <f t="shared" si="51"/>
        <v>535</v>
      </c>
      <c r="AC53" s="144">
        <f t="shared" si="52"/>
        <v>1871</v>
      </c>
    </row>
    <row r="54" spans="1:29" s="147" customFormat="1" ht="11.1" customHeight="1">
      <c r="A54" s="143">
        <v>15</v>
      </c>
      <c r="B54" s="144">
        <f t="shared" si="28"/>
        <v>330</v>
      </c>
      <c r="C54" s="144">
        <f t="shared" si="29"/>
        <v>1155</v>
      </c>
      <c r="D54" s="144">
        <f t="shared" si="30"/>
        <v>345</v>
      </c>
      <c r="E54" s="144">
        <f t="shared" si="31"/>
        <v>1208</v>
      </c>
      <c r="F54" s="144">
        <f t="shared" si="32"/>
        <v>358</v>
      </c>
      <c r="G54" s="144">
        <f t="shared" si="33"/>
        <v>1251</v>
      </c>
      <c r="H54" s="144">
        <f t="shared" si="53"/>
        <v>360</v>
      </c>
      <c r="I54" s="144">
        <f t="shared" si="54"/>
        <v>1260</v>
      </c>
      <c r="J54" s="144">
        <f t="shared" si="56"/>
        <v>378</v>
      </c>
      <c r="K54" s="144">
        <f t="shared" si="34"/>
        <v>1326</v>
      </c>
      <c r="L54" s="144">
        <f t="shared" si="35"/>
        <v>398</v>
      </c>
      <c r="M54" s="144">
        <f t="shared" si="36"/>
        <v>1391</v>
      </c>
      <c r="N54" s="144">
        <f t="shared" si="37"/>
        <v>416</v>
      </c>
      <c r="O54" s="144">
        <f t="shared" si="38"/>
        <v>1457</v>
      </c>
      <c r="P54" s="144">
        <f t="shared" si="39"/>
        <v>435</v>
      </c>
      <c r="Q54" s="144">
        <f t="shared" si="40"/>
        <v>1523</v>
      </c>
      <c r="R54" s="144">
        <f t="shared" si="41"/>
        <v>453</v>
      </c>
      <c r="S54" s="144">
        <f t="shared" si="42"/>
        <v>1588</v>
      </c>
      <c r="T54" s="144">
        <f t="shared" si="43"/>
        <v>477</v>
      </c>
      <c r="U54" s="144">
        <f t="shared" si="44"/>
        <v>1672</v>
      </c>
      <c r="V54" s="144">
        <f t="shared" si="45"/>
        <v>501</v>
      </c>
      <c r="W54" s="144">
        <f t="shared" si="46"/>
        <v>1754</v>
      </c>
      <c r="X54" s="144">
        <f t="shared" si="47"/>
        <v>525</v>
      </c>
      <c r="Y54" s="144">
        <f t="shared" si="48"/>
        <v>1838</v>
      </c>
      <c r="Z54" s="144">
        <f t="shared" si="49"/>
        <v>549</v>
      </c>
      <c r="AA54" s="144">
        <f t="shared" si="50"/>
        <v>1921</v>
      </c>
      <c r="AB54" s="144">
        <f t="shared" si="51"/>
        <v>573</v>
      </c>
      <c r="AC54" s="144">
        <f t="shared" si="52"/>
        <v>2003</v>
      </c>
    </row>
    <row r="55" spans="1:29" s="147" customFormat="1" ht="11.1" customHeight="1">
      <c r="A55" s="143">
        <v>16</v>
      </c>
      <c r="B55" s="144">
        <f t="shared" si="28"/>
        <v>352</v>
      </c>
      <c r="C55" s="144">
        <f t="shared" si="29"/>
        <v>1232</v>
      </c>
      <c r="D55" s="144">
        <f t="shared" si="30"/>
        <v>368</v>
      </c>
      <c r="E55" s="144">
        <f t="shared" si="31"/>
        <v>1288</v>
      </c>
      <c r="F55" s="144">
        <f t="shared" si="32"/>
        <v>381</v>
      </c>
      <c r="G55" s="144">
        <f t="shared" si="33"/>
        <v>1334</v>
      </c>
      <c r="H55" s="144">
        <f t="shared" si="53"/>
        <v>384</v>
      </c>
      <c r="I55" s="144">
        <f t="shared" si="54"/>
        <v>1344</v>
      </c>
      <c r="J55" s="144">
        <f t="shared" si="56"/>
        <v>404</v>
      </c>
      <c r="K55" s="144">
        <f t="shared" si="34"/>
        <v>1414</v>
      </c>
      <c r="L55" s="144">
        <f t="shared" si="35"/>
        <v>424</v>
      </c>
      <c r="M55" s="144">
        <f t="shared" si="36"/>
        <v>1484</v>
      </c>
      <c r="N55" s="144">
        <f t="shared" si="37"/>
        <v>444</v>
      </c>
      <c r="O55" s="144">
        <f t="shared" si="38"/>
        <v>1554</v>
      </c>
      <c r="P55" s="144">
        <f t="shared" si="39"/>
        <v>464</v>
      </c>
      <c r="Q55" s="144">
        <f t="shared" si="40"/>
        <v>1624</v>
      </c>
      <c r="R55" s="144">
        <f t="shared" si="41"/>
        <v>484</v>
      </c>
      <c r="S55" s="144">
        <f t="shared" si="42"/>
        <v>1694</v>
      </c>
      <c r="T55" s="144">
        <f t="shared" si="43"/>
        <v>510</v>
      </c>
      <c r="U55" s="144">
        <f t="shared" si="44"/>
        <v>1783</v>
      </c>
      <c r="V55" s="144">
        <f t="shared" si="45"/>
        <v>535</v>
      </c>
      <c r="W55" s="144">
        <f t="shared" si="46"/>
        <v>1872</v>
      </c>
      <c r="X55" s="144">
        <f t="shared" si="47"/>
        <v>560</v>
      </c>
      <c r="Y55" s="144">
        <f t="shared" si="48"/>
        <v>1960</v>
      </c>
      <c r="Z55" s="144">
        <f t="shared" si="49"/>
        <v>586</v>
      </c>
      <c r="AA55" s="144">
        <f t="shared" si="50"/>
        <v>2049</v>
      </c>
      <c r="AB55" s="144">
        <f t="shared" si="51"/>
        <v>611</v>
      </c>
      <c r="AC55" s="144">
        <f t="shared" si="52"/>
        <v>2137</v>
      </c>
    </row>
    <row r="56" spans="1:29" s="147" customFormat="1" ht="11.1" customHeight="1">
      <c r="A56" s="143">
        <v>17</v>
      </c>
      <c r="B56" s="144">
        <f t="shared" si="28"/>
        <v>374</v>
      </c>
      <c r="C56" s="144">
        <f t="shared" si="29"/>
        <v>1309</v>
      </c>
      <c r="D56" s="144">
        <f t="shared" si="30"/>
        <v>391</v>
      </c>
      <c r="E56" s="144">
        <f t="shared" si="31"/>
        <v>1368</v>
      </c>
      <c r="F56" s="144">
        <f t="shared" si="32"/>
        <v>405</v>
      </c>
      <c r="G56" s="144">
        <f t="shared" si="33"/>
        <v>1417</v>
      </c>
      <c r="H56" s="144">
        <f t="shared" si="53"/>
        <v>408</v>
      </c>
      <c r="I56" s="144">
        <f t="shared" si="54"/>
        <v>1428</v>
      </c>
      <c r="J56" s="144">
        <f t="shared" si="56"/>
        <v>429</v>
      </c>
      <c r="K56" s="144">
        <f t="shared" si="34"/>
        <v>1502</v>
      </c>
      <c r="L56" s="144">
        <f t="shared" si="35"/>
        <v>450</v>
      </c>
      <c r="M56" s="144">
        <f t="shared" si="36"/>
        <v>1577</v>
      </c>
      <c r="N56" s="144">
        <f t="shared" si="37"/>
        <v>472</v>
      </c>
      <c r="O56" s="144">
        <f t="shared" si="38"/>
        <v>1651</v>
      </c>
      <c r="P56" s="144">
        <f t="shared" si="39"/>
        <v>493</v>
      </c>
      <c r="Q56" s="144">
        <f t="shared" si="40"/>
        <v>1725</v>
      </c>
      <c r="R56" s="144">
        <f t="shared" si="41"/>
        <v>514</v>
      </c>
      <c r="S56" s="144">
        <f t="shared" si="42"/>
        <v>1800</v>
      </c>
      <c r="T56" s="144">
        <f t="shared" si="43"/>
        <v>541</v>
      </c>
      <c r="U56" s="144">
        <f t="shared" si="44"/>
        <v>1895</v>
      </c>
      <c r="V56" s="144">
        <f t="shared" si="45"/>
        <v>568</v>
      </c>
      <c r="W56" s="144">
        <f t="shared" si="46"/>
        <v>1988</v>
      </c>
      <c r="X56" s="144">
        <f t="shared" si="47"/>
        <v>595</v>
      </c>
      <c r="Y56" s="144">
        <f t="shared" si="48"/>
        <v>2083</v>
      </c>
      <c r="Z56" s="144">
        <f t="shared" si="49"/>
        <v>622</v>
      </c>
      <c r="AA56" s="144">
        <f t="shared" si="50"/>
        <v>2177</v>
      </c>
      <c r="AB56" s="144">
        <f t="shared" si="51"/>
        <v>649</v>
      </c>
      <c r="AC56" s="144">
        <f t="shared" si="52"/>
        <v>2271</v>
      </c>
    </row>
    <row r="57" spans="1:29" s="147" customFormat="1" ht="11.1" customHeight="1">
      <c r="A57" s="143">
        <v>18</v>
      </c>
      <c r="B57" s="144">
        <f t="shared" si="28"/>
        <v>396</v>
      </c>
      <c r="C57" s="144">
        <f t="shared" si="29"/>
        <v>1386</v>
      </c>
      <c r="D57" s="144">
        <f t="shared" si="30"/>
        <v>414</v>
      </c>
      <c r="E57" s="144">
        <f t="shared" si="31"/>
        <v>1449</v>
      </c>
      <c r="F57" s="144">
        <f t="shared" si="32"/>
        <v>429</v>
      </c>
      <c r="G57" s="144">
        <f t="shared" si="33"/>
        <v>1501</v>
      </c>
      <c r="H57" s="144">
        <f t="shared" si="53"/>
        <v>432</v>
      </c>
      <c r="I57" s="144">
        <f t="shared" si="54"/>
        <v>1512</v>
      </c>
      <c r="J57" s="144">
        <f t="shared" si="56"/>
        <v>454</v>
      </c>
      <c r="K57" s="144">
        <f t="shared" si="34"/>
        <v>1590</v>
      </c>
      <c r="L57" s="144">
        <f t="shared" si="35"/>
        <v>477</v>
      </c>
      <c r="M57" s="144">
        <f t="shared" si="36"/>
        <v>1670</v>
      </c>
      <c r="N57" s="144">
        <f t="shared" si="37"/>
        <v>500</v>
      </c>
      <c r="O57" s="144">
        <f t="shared" si="38"/>
        <v>1748</v>
      </c>
      <c r="P57" s="144">
        <f t="shared" si="39"/>
        <v>522</v>
      </c>
      <c r="Q57" s="144">
        <f t="shared" si="40"/>
        <v>1827</v>
      </c>
      <c r="R57" s="144">
        <f t="shared" si="41"/>
        <v>545</v>
      </c>
      <c r="S57" s="144">
        <f t="shared" si="42"/>
        <v>1905</v>
      </c>
      <c r="T57" s="144">
        <f t="shared" si="43"/>
        <v>573</v>
      </c>
      <c r="U57" s="144">
        <f t="shared" si="44"/>
        <v>2005</v>
      </c>
      <c r="V57" s="144">
        <f t="shared" si="45"/>
        <v>601</v>
      </c>
      <c r="W57" s="144">
        <f t="shared" si="46"/>
        <v>2105</v>
      </c>
      <c r="X57" s="144">
        <f t="shared" si="47"/>
        <v>630</v>
      </c>
      <c r="Y57" s="144">
        <f t="shared" si="48"/>
        <v>2205</v>
      </c>
      <c r="Z57" s="144">
        <f t="shared" si="49"/>
        <v>659</v>
      </c>
      <c r="AA57" s="144">
        <f t="shared" si="50"/>
        <v>2304</v>
      </c>
      <c r="AB57" s="144">
        <f t="shared" si="51"/>
        <v>687</v>
      </c>
      <c r="AC57" s="144">
        <f t="shared" si="52"/>
        <v>2404</v>
      </c>
    </row>
    <row r="58" spans="1:29" s="147" customFormat="1" ht="11.1" customHeight="1">
      <c r="A58" s="143">
        <v>19</v>
      </c>
      <c r="B58" s="144">
        <f t="shared" si="28"/>
        <v>418</v>
      </c>
      <c r="C58" s="144">
        <f t="shared" si="29"/>
        <v>1463</v>
      </c>
      <c r="D58" s="144">
        <f t="shared" si="30"/>
        <v>437</v>
      </c>
      <c r="E58" s="144">
        <f t="shared" si="31"/>
        <v>1529</v>
      </c>
      <c r="F58" s="144">
        <f t="shared" si="32"/>
        <v>452</v>
      </c>
      <c r="G58" s="144">
        <f t="shared" si="33"/>
        <v>1585</v>
      </c>
      <c r="H58" s="144">
        <f t="shared" si="53"/>
        <v>456</v>
      </c>
      <c r="I58" s="144">
        <f t="shared" si="54"/>
        <v>1596</v>
      </c>
      <c r="J58" s="144">
        <f t="shared" si="56"/>
        <v>479</v>
      </c>
      <c r="K58" s="144">
        <f t="shared" si="34"/>
        <v>1679</v>
      </c>
      <c r="L58" s="144">
        <f t="shared" si="35"/>
        <v>503</v>
      </c>
      <c r="M58" s="144">
        <f t="shared" si="36"/>
        <v>1762</v>
      </c>
      <c r="N58" s="144">
        <f t="shared" si="37"/>
        <v>527</v>
      </c>
      <c r="O58" s="144">
        <f t="shared" si="38"/>
        <v>1846</v>
      </c>
      <c r="P58" s="144">
        <f t="shared" si="39"/>
        <v>551</v>
      </c>
      <c r="Q58" s="144">
        <f t="shared" si="40"/>
        <v>1928</v>
      </c>
      <c r="R58" s="144">
        <f t="shared" si="41"/>
        <v>575</v>
      </c>
      <c r="S58" s="144">
        <f t="shared" si="42"/>
        <v>2012</v>
      </c>
      <c r="T58" s="144">
        <f t="shared" si="43"/>
        <v>604</v>
      </c>
      <c r="U58" s="144">
        <f t="shared" si="44"/>
        <v>2117</v>
      </c>
      <c r="V58" s="144">
        <f t="shared" si="45"/>
        <v>635</v>
      </c>
      <c r="W58" s="144">
        <f t="shared" si="46"/>
        <v>2222</v>
      </c>
      <c r="X58" s="144">
        <f t="shared" si="47"/>
        <v>665</v>
      </c>
      <c r="Y58" s="144">
        <f t="shared" si="48"/>
        <v>2327</v>
      </c>
      <c r="Z58" s="144">
        <f t="shared" si="49"/>
        <v>695</v>
      </c>
      <c r="AA58" s="144">
        <f t="shared" si="50"/>
        <v>2433</v>
      </c>
      <c r="AB58" s="144">
        <f t="shared" si="51"/>
        <v>725</v>
      </c>
      <c r="AC58" s="144">
        <f t="shared" si="52"/>
        <v>2538</v>
      </c>
    </row>
    <row r="59" spans="1:29" s="147" customFormat="1" ht="11.1" customHeight="1">
      <c r="A59" s="143">
        <v>20</v>
      </c>
      <c r="B59" s="144">
        <f t="shared" si="28"/>
        <v>440</v>
      </c>
      <c r="C59" s="144">
        <f t="shared" si="29"/>
        <v>1540</v>
      </c>
      <c r="D59" s="144">
        <f t="shared" si="30"/>
        <v>460</v>
      </c>
      <c r="E59" s="144">
        <f t="shared" si="31"/>
        <v>1610</v>
      </c>
      <c r="F59" s="144">
        <f t="shared" si="32"/>
        <v>476</v>
      </c>
      <c r="G59" s="144">
        <f t="shared" si="33"/>
        <v>1667</v>
      </c>
      <c r="H59" s="144">
        <f t="shared" si="53"/>
        <v>480</v>
      </c>
      <c r="I59" s="144">
        <f t="shared" si="54"/>
        <v>1680</v>
      </c>
      <c r="J59" s="144">
        <f t="shared" si="56"/>
        <v>505</v>
      </c>
      <c r="K59" s="144">
        <f t="shared" si="34"/>
        <v>1767</v>
      </c>
      <c r="L59" s="144">
        <f t="shared" si="35"/>
        <v>530</v>
      </c>
      <c r="M59" s="144">
        <f t="shared" si="36"/>
        <v>1855</v>
      </c>
      <c r="N59" s="144">
        <f t="shared" si="37"/>
        <v>555</v>
      </c>
      <c r="O59" s="144">
        <f t="shared" si="38"/>
        <v>1942</v>
      </c>
      <c r="P59" s="144">
        <f t="shared" si="39"/>
        <v>580</v>
      </c>
      <c r="Q59" s="144">
        <f t="shared" si="40"/>
        <v>2030</v>
      </c>
      <c r="R59" s="144">
        <f t="shared" si="41"/>
        <v>605</v>
      </c>
      <c r="S59" s="144">
        <f t="shared" si="42"/>
        <v>2117</v>
      </c>
      <c r="T59" s="144">
        <f t="shared" si="43"/>
        <v>637</v>
      </c>
      <c r="U59" s="144">
        <f t="shared" si="44"/>
        <v>2228</v>
      </c>
      <c r="V59" s="144">
        <f t="shared" si="45"/>
        <v>668</v>
      </c>
      <c r="W59" s="144">
        <f t="shared" si="46"/>
        <v>2339</v>
      </c>
      <c r="X59" s="144">
        <f t="shared" si="47"/>
        <v>700</v>
      </c>
      <c r="Y59" s="144">
        <f t="shared" si="48"/>
        <v>2450</v>
      </c>
      <c r="Z59" s="144">
        <f t="shared" si="49"/>
        <v>732</v>
      </c>
      <c r="AA59" s="144">
        <f t="shared" si="50"/>
        <v>2561</v>
      </c>
      <c r="AB59" s="144">
        <f t="shared" si="51"/>
        <v>763</v>
      </c>
      <c r="AC59" s="144">
        <f t="shared" si="52"/>
        <v>2672</v>
      </c>
    </row>
    <row r="60" spans="1:29" s="147" customFormat="1" ht="11.1" customHeight="1">
      <c r="A60" s="143">
        <v>21</v>
      </c>
      <c r="B60" s="144">
        <f t="shared" si="28"/>
        <v>462</v>
      </c>
      <c r="C60" s="144">
        <f t="shared" si="29"/>
        <v>1617</v>
      </c>
      <c r="D60" s="144">
        <f t="shared" si="30"/>
        <v>483</v>
      </c>
      <c r="E60" s="144">
        <f t="shared" si="31"/>
        <v>1690</v>
      </c>
      <c r="F60" s="144">
        <f t="shared" si="32"/>
        <v>500</v>
      </c>
      <c r="G60" s="144">
        <f t="shared" si="33"/>
        <v>1751</v>
      </c>
      <c r="H60" s="144">
        <f t="shared" si="53"/>
        <v>504</v>
      </c>
      <c r="I60" s="144">
        <f t="shared" si="54"/>
        <v>1764</v>
      </c>
      <c r="J60" s="144">
        <f t="shared" si="56"/>
        <v>530</v>
      </c>
      <c r="K60" s="144">
        <f t="shared" si="34"/>
        <v>1855</v>
      </c>
      <c r="L60" s="144">
        <f t="shared" si="35"/>
        <v>557</v>
      </c>
      <c r="M60" s="144">
        <f t="shared" si="36"/>
        <v>1948</v>
      </c>
      <c r="N60" s="144">
        <f t="shared" si="37"/>
        <v>583</v>
      </c>
      <c r="O60" s="144">
        <f t="shared" si="38"/>
        <v>2039</v>
      </c>
      <c r="P60" s="144">
        <f t="shared" si="39"/>
        <v>609</v>
      </c>
      <c r="Q60" s="144">
        <f t="shared" si="40"/>
        <v>2132</v>
      </c>
      <c r="R60" s="144">
        <f t="shared" si="41"/>
        <v>635</v>
      </c>
      <c r="S60" s="144">
        <f t="shared" si="42"/>
        <v>2224</v>
      </c>
      <c r="T60" s="144">
        <f t="shared" si="43"/>
        <v>668</v>
      </c>
      <c r="U60" s="144">
        <f t="shared" si="44"/>
        <v>2340</v>
      </c>
      <c r="V60" s="144">
        <f t="shared" si="45"/>
        <v>702</v>
      </c>
      <c r="W60" s="144">
        <f t="shared" si="46"/>
        <v>2456</v>
      </c>
      <c r="X60" s="144">
        <f t="shared" si="47"/>
        <v>735</v>
      </c>
      <c r="Y60" s="144">
        <f t="shared" si="48"/>
        <v>2573</v>
      </c>
      <c r="Z60" s="144">
        <f t="shared" si="49"/>
        <v>768</v>
      </c>
      <c r="AA60" s="144">
        <f t="shared" si="50"/>
        <v>2689</v>
      </c>
      <c r="AB60" s="144">
        <f t="shared" si="51"/>
        <v>801</v>
      </c>
      <c r="AC60" s="144">
        <f t="shared" si="52"/>
        <v>2805</v>
      </c>
    </row>
    <row r="61" spans="1:29" s="147" customFormat="1" ht="11.1" customHeight="1">
      <c r="A61" s="143">
        <v>22</v>
      </c>
      <c r="B61" s="144">
        <f t="shared" si="28"/>
        <v>484</v>
      </c>
      <c r="C61" s="144">
        <f t="shared" si="29"/>
        <v>1694</v>
      </c>
      <c r="D61" s="144">
        <f t="shared" si="30"/>
        <v>506</v>
      </c>
      <c r="E61" s="144">
        <f t="shared" si="31"/>
        <v>1771</v>
      </c>
      <c r="F61" s="144">
        <f t="shared" si="32"/>
        <v>524</v>
      </c>
      <c r="G61" s="144">
        <f t="shared" si="33"/>
        <v>1835</v>
      </c>
      <c r="H61" s="144">
        <f t="shared" si="53"/>
        <v>528</v>
      </c>
      <c r="I61" s="144">
        <f t="shared" si="54"/>
        <v>1848</v>
      </c>
      <c r="J61" s="144">
        <f t="shared" si="56"/>
        <v>555</v>
      </c>
      <c r="K61" s="144">
        <f t="shared" si="34"/>
        <v>1945</v>
      </c>
      <c r="L61" s="144">
        <f t="shared" si="35"/>
        <v>583</v>
      </c>
      <c r="M61" s="144">
        <f t="shared" si="36"/>
        <v>2040</v>
      </c>
      <c r="N61" s="144">
        <f t="shared" si="37"/>
        <v>611</v>
      </c>
      <c r="O61" s="144">
        <f t="shared" si="38"/>
        <v>2137</v>
      </c>
      <c r="P61" s="144">
        <f t="shared" si="39"/>
        <v>638</v>
      </c>
      <c r="Q61" s="144">
        <f t="shared" si="40"/>
        <v>2233</v>
      </c>
      <c r="R61" s="144">
        <f t="shared" si="41"/>
        <v>665</v>
      </c>
      <c r="S61" s="144">
        <f t="shared" si="42"/>
        <v>2329</v>
      </c>
      <c r="T61" s="144">
        <f t="shared" si="43"/>
        <v>700</v>
      </c>
      <c r="U61" s="144">
        <f t="shared" si="44"/>
        <v>2451</v>
      </c>
      <c r="V61" s="144">
        <f t="shared" si="45"/>
        <v>735</v>
      </c>
      <c r="W61" s="144">
        <f t="shared" si="46"/>
        <v>2573</v>
      </c>
      <c r="X61" s="144">
        <f t="shared" si="47"/>
        <v>770</v>
      </c>
      <c r="Y61" s="144">
        <f t="shared" si="48"/>
        <v>2695</v>
      </c>
      <c r="Z61" s="144">
        <f t="shared" si="49"/>
        <v>804</v>
      </c>
      <c r="AA61" s="144">
        <f t="shared" si="50"/>
        <v>2817</v>
      </c>
      <c r="AB61" s="144">
        <f t="shared" si="51"/>
        <v>839</v>
      </c>
      <c r="AC61" s="144">
        <f t="shared" si="52"/>
        <v>2939</v>
      </c>
    </row>
    <row r="62" spans="1:29" s="147" customFormat="1" ht="11.1" customHeight="1">
      <c r="A62" s="143">
        <v>23</v>
      </c>
      <c r="B62" s="144">
        <f t="shared" si="28"/>
        <v>506</v>
      </c>
      <c r="C62" s="144">
        <f t="shared" si="29"/>
        <v>1771</v>
      </c>
      <c r="D62" s="144">
        <f t="shared" si="30"/>
        <v>529</v>
      </c>
      <c r="E62" s="144">
        <f t="shared" si="31"/>
        <v>1851</v>
      </c>
      <c r="F62" s="144">
        <f t="shared" si="32"/>
        <v>548</v>
      </c>
      <c r="G62" s="144">
        <f t="shared" si="33"/>
        <v>1917</v>
      </c>
      <c r="H62" s="144">
        <f t="shared" si="53"/>
        <v>552</v>
      </c>
      <c r="I62" s="144">
        <f t="shared" si="54"/>
        <v>1932</v>
      </c>
      <c r="J62" s="144">
        <f t="shared" si="56"/>
        <v>580</v>
      </c>
      <c r="K62" s="144">
        <f t="shared" si="34"/>
        <v>2033</v>
      </c>
      <c r="L62" s="144">
        <f t="shared" si="35"/>
        <v>610</v>
      </c>
      <c r="M62" s="144">
        <f t="shared" si="36"/>
        <v>2134</v>
      </c>
      <c r="N62" s="144">
        <f t="shared" si="37"/>
        <v>638</v>
      </c>
      <c r="O62" s="144">
        <f t="shared" si="38"/>
        <v>2234</v>
      </c>
      <c r="P62" s="144">
        <f t="shared" si="39"/>
        <v>667</v>
      </c>
      <c r="Q62" s="144">
        <f t="shared" si="40"/>
        <v>2335</v>
      </c>
      <c r="R62" s="144">
        <f t="shared" si="41"/>
        <v>696</v>
      </c>
      <c r="S62" s="144">
        <f t="shared" si="42"/>
        <v>2435</v>
      </c>
      <c r="T62" s="144">
        <f t="shared" si="43"/>
        <v>733</v>
      </c>
      <c r="U62" s="144">
        <f t="shared" si="44"/>
        <v>2563</v>
      </c>
      <c r="V62" s="144">
        <f t="shared" si="45"/>
        <v>768</v>
      </c>
      <c r="W62" s="144">
        <f t="shared" si="46"/>
        <v>2690</v>
      </c>
      <c r="X62" s="144">
        <f t="shared" si="47"/>
        <v>805</v>
      </c>
      <c r="Y62" s="144">
        <f t="shared" si="48"/>
        <v>2817</v>
      </c>
      <c r="Z62" s="144">
        <f t="shared" si="49"/>
        <v>841</v>
      </c>
      <c r="AA62" s="144">
        <f t="shared" si="50"/>
        <v>2945</v>
      </c>
      <c r="AB62" s="144">
        <f t="shared" si="51"/>
        <v>878</v>
      </c>
      <c r="AC62" s="144">
        <f t="shared" si="52"/>
        <v>3073</v>
      </c>
    </row>
    <row r="63" spans="1:29" s="147" customFormat="1" ht="11.1" customHeight="1">
      <c r="A63" s="143">
        <v>24</v>
      </c>
      <c r="B63" s="144">
        <f t="shared" si="28"/>
        <v>528</v>
      </c>
      <c r="C63" s="144">
        <f t="shared" si="29"/>
        <v>1848</v>
      </c>
      <c r="D63" s="144">
        <f t="shared" si="30"/>
        <v>552</v>
      </c>
      <c r="E63" s="144">
        <f t="shared" si="31"/>
        <v>1932</v>
      </c>
      <c r="F63" s="144">
        <f t="shared" si="32"/>
        <v>572</v>
      </c>
      <c r="G63" s="144">
        <f t="shared" si="33"/>
        <v>2001</v>
      </c>
      <c r="H63" s="144">
        <f t="shared" si="53"/>
        <v>576</v>
      </c>
      <c r="I63" s="144">
        <f t="shared" si="54"/>
        <v>2016</v>
      </c>
      <c r="J63" s="144">
        <f t="shared" si="56"/>
        <v>606</v>
      </c>
      <c r="K63" s="144">
        <f t="shared" si="34"/>
        <v>2121</v>
      </c>
      <c r="L63" s="144">
        <f t="shared" si="35"/>
        <v>636</v>
      </c>
      <c r="M63" s="144">
        <f t="shared" si="36"/>
        <v>2226</v>
      </c>
      <c r="N63" s="144">
        <f t="shared" si="37"/>
        <v>666</v>
      </c>
      <c r="O63" s="144">
        <f t="shared" si="38"/>
        <v>2331</v>
      </c>
      <c r="P63" s="144">
        <f t="shared" si="39"/>
        <v>696</v>
      </c>
      <c r="Q63" s="144">
        <f t="shared" si="40"/>
        <v>2436</v>
      </c>
      <c r="R63" s="144">
        <f t="shared" si="41"/>
        <v>726</v>
      </c>
      <c r="S63" s="144">
        <f t="shared" si="42"/>
        <v>2541</v>
      </c>
      <c r="T63" s="144">
        <f t="shared" si="43"/>
        <v>764</v>
      </c>
      <c r="U63" s="144">
        <f t="shared" si="44"/>
        <v>2674</v>
      </c>
      <c r="V63" s="144">
        <f t="shared" si="45"/>
        <v>802</v>
      </c>
      <c r="W63" s="144">
        <f t="shared" si="46"/>
        <v>2807</v>
      </c>
      <c r="X63" s="144">
        <f t="shared" si="47"/>
        <v>840</v>
      </c>
      <c r="Y63" s="144">
        <f t="shared" si="48"/>
        <v>2940</v>
      </c>
      <c r="Z63" s="144">
        <f t="shared" si="49"/>
        <v>878</v>
      </c>
      <c r="AA63" s="144">
        <f t="shared" si="50"/>
        <v>3073</v>
      </c>
      <c r="AB63" s="144">
        <f t="shared" si="51"/>
        <v>916</v>
      </c>
      <c r="AC63" s="144">
        <f t="shared" si="52"/>
        <v>3206</v>
      </c>
    </row>
    <row r="64" spans="1:29" s="147" customFormat="1" ht="11.1" customHeight="1">
      <c r="A64" s="143">
        <v>25</v>
      </c>
      <c r="B64" s="144">
        <f t="shared" si="28"/>
        <v>550</v>
      </c>
      <c r="C64" s="144">
        <f t="shared" si="29"/>
        <v>1925</v>
      </c>
      <c r="D64" s="144">
        <f t="shared" si="30"/>
        <v>575</v>
      </c>
      <c r="E64" s="144">
        <f t="shared" si="31"/>
        <v>2013</v>
      </c>
      <c r="F64" s="144">
        <f t="shared" si="32"/>
        <v>596</v>
      </c>
      <c r="G64" s="144">
        <f t="shared" si="33"/>
        <v>2085</v>
      </c>
      <c r="H64" s="144">
        <f t="shared" si="53"/>
        <v>600</v>
      </c>
      <c r="I64" s="144">
        <f t="shared" si="54"/>
        <v>2100</v>
      </c>
      <c r="J64" s="144">
        <f t="shared" si="56"/>
        <v>632</v>
      </c>
      <c r="K64" s="144">
        <f t="shared" si="34"/>
        <v>2210</v>
      </c>
      <c r="L64" s="144">
        <f t="shared" si="35"/>
        <v>663</v>
      </c>
      <c r="M64" s="144">
        <f t="shared" si="36"/>
        <v>2319</v>
      </c>
      <c r="N64" s="144">
        <f t="shared" si="37"/>
        <v>694</v>
      </c>
      <c r="O64" s="144">
        <f t="shared" si="38"/>
        <v>2428</v>
      </c>
      <c r="P64" s="144">
        <f t="shared" si="39"/>
        <v>725</v>
      </c>
      <c r="Q64" s="144">
        <f t="shared" si="40"/>
        <v>2538</v>
      </c>
      <c r="R64" s="144">
        <f t="shared" si="41"/>
        <v>757</v>
      </c>
      <c r="S64" s="144">
        <f t="shared" si="42"/>
        <v>2647</v>
      </c>
      <c r="T64" s="144">
        <f t="shared" si="43"/>
        <v>796</v>
      </c>
      <c r="U64" s="144">
        <f t="shared" si="44"/>
        <v>2786</v>
      </c>
      <c r="V64" s="144">
        <f t="shared" si="45"/>
        <v>836</v>
      </c>
      <c r="W64" s="144">
        <f t="shared" si="46"/>
        <v>2924</v>
      </c>
      <c r="X64" s="144">
        <f t="shared" si="47"/>
        <v>875</v>
      </c>
      <c r="Y64" s="144">
        <f t="shared" si="48"/>
        <v>3063</v>
      </c>
      <c r="Z64" s="144">
        <f t="shared" si="49"/>
        <v>914</v>
      </c>
      <c r="AA64" s="144">
        <f t="shared" si="50"/>
        <v>3201</v>
      </c>
      <c r="AB64" s="144">
        <f t="shared" si="51"/>
        <v>954</v>
      </c>
      <c r="AC64" s="144">
        <f t="shared" si="52"/>
        <v>3339</v>
      </c>
    </row>
    <row r="65" spans="1:29" s="147" customFormat="1" ht="11.1" customHeight="1">
      <c r="A65" s="143">
        <v>26</v>
      </c>
      <c r="B65" s="144">
        <f t="shared" si="28"/>
        <v>572</v>
      </c>
      <c r="C65" s="144">
        <f t="shared" si="29"/>
        <v>2002</v>
      </c>
      <c r="D65" s="144">
        <f t="shared" si="30"/>
        <v>598</v>
      </c>
      <c r="E65" s="144">
        <f t="shared" si="31"/>
        <v>2093</v>
      </c>
      <c r="F65" s="144">
        <f t="shared" si="32"/>
        <v>620</v>
      </c>
      <c r="G65" s="144">
        <f t="shared" si="33"/>
        <v>2168</v>
      </c>
      <c r="H65" s="144">
        <f t="shared" si="53"/>
        <v>624</v>
      </c>
      <c r="I65" s="144">
        <f t="shared" si="54"/>
        <v>2184</v>
      </c>
      <c r="J65" s="144">
        <f t="shared" si="56"/>
        <v>657</v>
      </c>
      <c r="K65" s="144">
        <f t="shared" si="34"/>
        <v>2298</v>
      </c>
      <c r="L65" s="144">
        <f t="shared" si="35"/>
        <v>689</v>
      </c>
      <c r="M65" s="144">
        <f t="shared" si="36"/>
        <v>2412</v>
      </c>
      <c r="N65" s="144">
        <f t="shared" si="37"/>
        <v>722</v>
      </c>
      <c r="O65" s="144">
        <f t="shared" si="38"/>
        <v>2525</v>
      </c>
      <c r="P65" s="144">
        <f t="shared" si="39"/>
        <v>754</v>
      </c>
      <c r="Q65" s="144">
        <f t="shared" si="40"/>
        <v>2639</v>
      </c>
      <c r="R65" s="144">
        <f t="shared" si="41"/>
        <v>787</v>
      </c>
      <c r="S65" s="144">
        <f t="shared" si="42"/>
        <v>2753</v>
      </c>
      <c r="T65" s="144">
        <f t="shared" si="43"/>
        <v>827</v>
      </c>
      <c r="U65" s="144">
        <f t="shared" si="44"/>
        <v>2897</v>
      </c>
      <c r="V65" s="144">
        <f t="shared" si="45"/>
        <v>869</v>
      </c>
      <c r="W65" s="144">
        <f t="shared" si="46"/>
        <v>3041</v>
      </c>
      <c r="X65" s="144">
        <f t="shared" si="47"/>
        <v>910</v>
      </c>
      <c r="Y65" s="144">
        <f t="shared" si="48"/>
        <v>3185</v>
      </c>
      <c r="Z65" s="144">
        <f t="shared" si="49"/>
        <v>951</v>
      </c>
      <c r="AA65" s="144">
        <f t="shared" si="50"/>
        <v>3329</v>
      </c>
      <c r="AB65" s="144">
        <f t="shared" si="51"/>
        <v>992</v>
      </c>
      <c r="AC65" s="144">
        <f t="shared" si="52"/>
        <v>3473</v>
      </c>
    </row>
    <row r="66" spans="1:29" s="147" customFormat="1" ht="11.1" customHeight="1">
      <c r="A66" s="143">
        <v>27</v>
      </c>
      <c r="B66" s="144">
        <f t="shared" si="28"/>
        <v>594</v>
      </c>
      <c r="C66" s="144">
        <f t="shared" si="29"/>
        <v>2079</v>
      </c>
      <c r="D66" s="144">
        <f t="shared" si="30"/>
        <v>621</v>
      </c>
      <c r="E66" s="144">
        <f t="shared" si="31"/>
        <v>2174</v>
      </c>
      <c r="F66" s="144">
        <f t="shared" si="32"/>
        <v>643</v>
      </c>
      <c r="G66" s="144">
        <f t="shared" si="33"/>
        <v>2251</v>
      </c>
      <c r="H66" s="144">
        <f t="shared" si="53"/>
        <v>648</v>
      </c>
      <c r="I66" s="144">
        <f t="shared" si="54"/>
        <v>2268</v>
      </c>
      <c r="J66" s="144">
        <f t="shared" si="56"/>
        <v>682</v>
      </c>
      <c r="K66" s="144">
        <f t="shared" si="34"/>
        <v>2386</v>
      </c>
      <c r="L66" s="144">
        <f t="shared" si="35"/>
        <v>715</v>
      </c>
      <c r="M66" s="144">
        <f t="shared" si="36"/>
        <v>2504</v>
      </c>
      <c r="N66" s="144">
        <f t="shared" si="37"/>
        <v>749</v>
      </c>
      <c r="O66" s="144">
        <f t="shared" si="38"/>
        <v>2623</v>
      </c>
      <c r="P66" s="144">
        <f t="shared" si="39"/>
        <v>783</v>
      </c>
      <c r="Q66" s="144">
        <f t="shared" si="40"/>
        <v>2740</v>
      </c>
      <c r="R66" s="144">
        <f t="shared" si="41"/>
        <v>816</v>
      </c>
      <c r="S66" s="144">
        <f t="shared" si="42"/>
        <v>2859</v>
      </c>
      <c r="T66" s="144">
        <f t="shared" si="43"/>
        <v>860</v>
      </c>
      <c r="U66" s="144">
        <f t="shared" si="44"/>
        <v>3009</v>
      </c>
      <c r="V66" s="144">
        <f t="shared" si="45"/>
        <v>902</v>
      </c>
      <c r="W66" s="144">
        <f t="shared" si="46"/>
        <v>3158</v>
      </c>
      <c r="X66" s="144">
        <f t="shared" si="47"/>
        <v>945</v>
      </c>
      <c r="Y66" s="144">
        <f t="shared" si="48"/>
        <v>3308</v>
      </c>
      <c r="Z66" s="144">
        <f t="shared" si="49"/>
        <v>988</v>
      </c>
      <c r="AA66" s="144">
        <f t="shared" si="50"/>
        <v>3458</v>
      </c>
      <c r="AB66" s="144">
        <f t="shared" si="51"/>
        <v>1030</v>
      </c>
      <c r="AC66" s="144">
        <f t="shared" si="52"/>
        <v>3607</v>
      </c>
    </row>
    <row r="67" spans="1:29" s="147" customFormat="1" ht="11.1" customHeight="1">
      <c r="A67" s="143">
        <v>28</v>
      </c>
      <c r="B67" s="144">
        <f t="shared" si="28"/>
        <v>616</v>
      </c>
      <c r="C67" s="144">
        <f t="shared" si="29"/>
        <v>2156</v>
      </c>
      <c r="D67" s="144">
        <f t="shared" si="30"/>
        <v>644</v>
      </c>
      <c r="E67" s="144">
        <f t="shared" si="31"/>
        <v>2254</v>
      </c>
      <c r="F67" s="144">
        <f t="shared" si="32"/>
        <v>667</v>
      </c>
      <c r="G67" s="144">
        <f t="shared" si="33"/>
        <v>2335</v>
      </c>
      <c r="H67" s="144">
        <f t="shared" si="53"/>
        <v>672</v>
      </c>
      <c r="I67" s="144">
        <f t="shared" si="54"/>
        <v>2352</v>
      </c>
      <c r="J67" s="144">
        <f t="shared" si="56"/>
        <v>707</v>
      </c>
      <c r="K67" s="144">
        <f t="shared" si="34"/>
        <v>2475</v>
      </c>
      <c r="L67" s="144">
        <f t="shared" si="35"/>
        <v>742</v>
      </c>
      <c r="M67" s="144">
        <f t="shared" si="36"/>
        <v>2597</v>
      </c>
      <c r="N67" s="144">
        <f t="shared" si="37"/>
        <v>777</v>
      </c>
      <c r="O67" s="144">
        <f t="shared" si="38"/>
        <v>2720</v>
      </c>
      <c r="P67" s="144">
        <f t="shared" si="39"/>
        <v>812</v>
      </c>
      <c r="Q67" s="144">
        <f t="shared" si="40"/>
        <v>2842</v>
      </c>
      <c r="R67" s="144">
        <f t="shared" si="41"/>
        <v>847</v>
      </c>
      <c r="S67" s="144">
        <f t="shared" si="42"/>
        <v>2964</v>
      </c>
      <c r="T67" s="144">
        <f t="shared" si="43"/>
        <v>891</v>
      </c>
      <c r="U67" s="144">
        <f t="shared" si="44"/>
        <v>3120</v>
      </c>
      <c r="V67" s="144">
        <f t="shared" si="45"/>
        <v>936</v>
      </c>
      <c r="W67" s="144">
        <f t="shared" si="46"/>
        <v>3275</v>
      </c>
      <c r="X67" s="144">
        <f t="shared" si="47"/>
        <v>980</v>
      </c>
      <c r="Y67" s="144">
        <f t="shared" si="48"/>
        <v>3430</v>
      </c>
      <c r="Z67" s="144">
        <f t="shared" si="49"/>
        <v>1024</v>
      </c>
      <c r="AA67" s="144">
        <f t="shared" si="50"/>
        <v>3585</v>
      </c>
      <c r="AB67" s="144">
        <f t="shared" si="51"/>
        <v>1068</v>
      </c>
      <c r="AC67" s="144">
        <f t="shared" si="52"/>
        <v>3740</v>
      </c>
    </row>
    <row r="68" spans="1:29" s="147" customFormat="1" ht="11.1" customHeight="1">
      <c r="A68" s="143">
        <v>29</v>
      </c>
      <c r="B68" s="144">
        <f t="shared" si="28"/>
        <v>638</v>
      </c>
      <c r="C68" s="144">
        <f t="shared" si="29"/>
        <v>2233</v>
      </c>
      <c r="D68" s="144">
        <f t="shared" si="30"/>
        <v>667</v>
      </c>
      <c r="E68" s="144">
        <f t="shared" si="31"/>
        <v>2335</v>
      </c>
      <c r="F68" s="144">
        <f t="shared" si="32"/>
        <v>691</v>
      </c>
      <c r="G68" s="144">
        <f t="shared" si="33"/>
        <v>2418</v>
      </c>
      <c r="H68" s="144">
        <f t="shared" si="53"/>
        <v>696</v>
      </c>
      <c r="I68" s="144">
        <f t="shared" si="54"/>
        <v>2436</v>
      </c>
      <c r="J68" s="144">
        <f t="shared" si="56"/>
        <v>733</v>
      </c>
      <c r="K68" s="144">
        <f t="shared" si="34"/>
        <v>2563</v>
      </c>
      <c r="L68" s="144">
        <f t="shared" si="35"/>
        <v>768</v>
      </c>
      <c r="M68" s="144">
        <f t="shared" si="36"/>
        <v>2690</v>
      </c>
      <c r="N68" s="144">
        <f t="shared" si="37"/>
        <v>804</v>
      </c>
      <c r="O68" s="144">
        <f t="shared" si="38"/>
        <v>2816</v>
      </c>
      <c r="P68" s="144">
        <f t="shared" si="39"/>
        <v>841</v>
      </c>
      <c r="Q68" s="144">
        <f t="shared" si="40"/>
        <v>2943</v>
      </c>
      <c r="R68" s="144">
        <f t="shared" si="41"/>
        <v>877</v>
      </c>
      <c r="S68" s="144">
        <f t="shared" si="42"/>
        <v>3071</v>
      </c>
      <c r="T68" s="144">
        <f t="shared" si="43"/>
        <v>923</v>
      </c>
      <c r="U68" s="144">
        <f t="shared" si="44"/>
        <v>3231</v>
      </c>
      <c r="V68" s="144">
        <f t="shared" si="45"/>
        <v>970</v>
      </c>
      <c r="W68" s="144">
        <f t="shared" si="46"/>
        <v>3391</v>
      </c>
      <c r="X68" s="144">
        <f t="shared" si="47"/>
        <v>1015</v>
      </c>
      <c r="Y68" s="144">
        <f t="shared" si="48"/>
        <v>3552</v>
      </c>
      <c r="Z68" s="144">
        <f t="shared" si="49"/>
        <v>1061</v>
      </c>
      <c r="AA68" s="144">
        <f t="shared" si="50"/>
        <v>3713</v>
      </c>
      <c r="AB68" s="144">
        <f t="shared" si="51"/>
        <v>1107</v>
      </c>
      <c r="AC68" s="144">
        <f t="shared" si="52"/>
        <v>3874</v>
      </c>
    </row>
    <row r="69" spans="1:29" s="147" customFormat="1" ht="11.1" customHeight="1" thickBot="1">
      <c r="A69" s="153">
        <v>30</v>
      </c>
      <c r="B69" s="144">
        <f t="shared" si="28"/>
        <v>660</v>
      </c>
      <c r="C69" s="144">
        <f t="shared" si="29"/>
        <v>2310</v>
      </c>
      <c r="D69" s="144">
        <f t="shared" si="30"/>
        <v>690</v>
      </c>
      <c r="E69" s="144">
        <f t="shared" si="31"/>
        <v>2415</v>
      </c>
      <c r="F69" s="144">
        <f t="shared" si="32"/>
        <v>715</v>
      </c>
      <c r="G69" s="144">
        <f t="shared" si="33"/>
        <v>2501</v>
      </c>
      <c r="H69" s="144">
        <f t="shared" si="53"/>
        <v>720</v>
      </c>
      <c r="I69" s="144">
        <f t="shared" si="54"/>
        <v>2520</v>
      </c>
      <c r="J69" s="144">
        <f t="shared" si="56"/>
        <v>758</v>
      </c>
      <c r="K69" s="144">
        <f t="shared" si="34"/>
        <v>2651</v>
      </c>
      <c r="L69" s="144">
        <f t="shared" si="35"/>
        <v>795</v>
      </c>
      <c r="M69" s="144">
        <f t="shared" si="36"/>
        <v>2783</v>
      </c>
      <c r="N69" s="144">
        <f t="shared" si="37"/>
        <v>833</v>
      </c>
      <c r="O69" s="144">
        <f t="shared" si="38"/>
        <v>2914</v>
      </c>
      <c r="P69" s="144">
        <f t="shared" si="39"/>
        <v>870</v>
      </c>
      <c r="Q69" s="144">
        <f t="shared" si="40"/>
        <v>3045</v>
      </c>
      <c r="R69" s="144">
        <f t="shared" si="41"/>
        <v>908</v>
      </c>
      <c r="S69" s="144">
        <f t="shared" si="42"/>
        <v>3176</v>
      </c>
      <c r="T69" s="144">
        <f t="shared" si="43"/>
        <v>955</v>
      </c>
      <c r="U69" s="144">
        <f t="shared" si="44"/>
        <v>3342</v>
      </c>
      <c r="V69" s="144">
        <f t="shared" si="45"/>
        <v>1002</v>
      </c>
      <c r="W69" s="144">
        <f t="shared" si="46"/>
        <v>3509</v>
      </c>
      <c r="X69" s="144">
        <f t="shared" si="47"/>
        <v>1050</v>
      </c>
      <c r="Y69" s="144">
        <f t="shared" si="48"/>
        <v>3675</v>
      </c>
      <c r="Z69" s="144">
        <f t="shared" si="49"/>
        <v>1098</v>
      </c>
      <c r="AA69" s="144">
        <f t="shared" si="50"/>
        <v>3841</v>
      </c>
      <c r="AB69" s="149">
        <f t="shared" si="51"/>
        <v>1145</v>
      </c>
      <c r="AC69" s="144">
        <f t="shared" si="52"/>
        <v>4008</v>
      </c>
    </row>
    <row r="70" spans="1:29" ht="12" customHeight="1">
      <c r="A70" s="154"/>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C70" s="154"/>
    </row>
    <row r="71" spans="1:29" ht="12" customHeight="1">
      <c r="A71" s="250"/>
      <c r="B71" s="250"/>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155" t="s">
        <v>388</v>
      </c>
      <c r="AC71" s="156"/>
    </row>
    <row r="72" spans="1:29" s="137" customFormat="1" ht="12" customHeight="1">
      <c r="A72" s="155"/>
      <c r="B72" s="15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C72" s="155"/>
    </row>
    <row r="73" spans="1:29" ht="12" customHeight="1">
      <c r="A73" s="157"/>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row>
    <row r="74" spans="1:29" ht="12" customHeight="1">
      <c r="A74" s="251"/>
      <c r="B74" s="251"/>
      <c r="C74" s="251"/>
      <c r="D74" s="251"/>
      <c r="E74" s="251"/>
      <c r="F74" s="251"/>
      <c r="G74" s="251"/>
      <c r="H74" s="251"/>
      <c r="I74" s="251"/>
      <c r="J74" s="251"/>
      <c r="K74" s="251"/>
      <c r="L74" s="251"/>
      <c r="M74" s="251"/>
      <c r="N74" s="251"/>
      <c r="O74" s="251"/>
      <c r="P74" s="251"/>
      <c r="Q74" s="251"/>
      <c r="R74" s="251"/>
      <c r="S74" s="251"/>
      <c r="T74" s="251"/>
      <c r="U74" s="251"/>
      <c r="V74" s="251"/>
      <c r="W74" s="158"/>
      <c r="X74" s="158"/>
      <c r="Y74" s="158"/>
      <c r="Z74" s="158"/>
      <c r="AA74" s="156" t="s">
        <v>342</v>
      </c>
    </row>
  </sheetData>
  <mergeCells count="49">
    <mergeCell ref="H37:I37"/>
    <mergeCell ref="H38:I38"/>
    <mergeCell ref="B37:E37"/>
    <mergeCell ref="X4:Y4"/>
    <mergeCell ref="A1:AC1"/>
    <mergeCell ref="A2:AC2"/>
    <mergeCell ref="A3:A5"/>
    <mergeCell ref="B3:AC3"/>
    <mergeCell ref="B4:C4"/>
    <mergeCell ref="D4:E4"/>
    <mergeCell ref="F4:G4"/>
    <mergeCell ref="H4:I4"/>
    <mergeCell ref="J4:K4"/>
    <mergeCell ref="L4:M4"/>
    <mergeCell ref="X37:Y37"/>
    <mergeCell ref="Z4:AA4"/>
    <mergeCell ref="AB4:AC4"/>
    <mergeCell ref="A36:AA36"/>
    <mergeCell ref="A37:A39"/>
    <mergeCell ref="F37:G37"/>
    <mergeCell ref="J37:K37"/>
    <mergeCell ref="L37:M37"/>
    <mergeCell ref="N4:O4"/>
    <mergeCell ref="P4:Q4"/>
    <mergeCell ref="R4:S4"/>
    <mergeCell ref="T4:U4"/>
    <mergeCell ref="V4:W4"/>
    <mergeCell ref="AB38:AC38"/>
    <mergeCell ref="Z37:AA37"/>
    <mergeCell ref="AB37:AC37"/>
    <mergeCell ref="B38:C38"/>
    <mergeCell ref="D38:E38"/>
    <mergeCell ref="N37:O37"/>
    <mergeCell ref="P37:Q37"/>
    <mergeCell ref="R37:S37"/>
    <mergeCell ref="T37:U37"/>
    <mergeCell ref="V37:W37"/>
    <mergeCell ref="A71:AA71"/>
    <mergeCell ref="A74:V74"/>
    <mergeCell ref="R38:S38"/>
    <mergeCell ref="T38:U38"/>
    <mergeCell ref="V38:W38"/>
    <mergeCell ref="X38:Y38"/>
    <mergeCell ref="Z38:AA38"/>
    <mergeCell ref="F38:G38"/>
    <mergeCell ref="J38:K38"/>
    <mergeCell ref="L38:M38"/>
    <mergeCell ref="N38:O38"/>
    <mergeCell ref="P38:Q38"/>
  </mergeCells>
  <phoneticPr fontId="2" type="noConversion"/>
  <printOptions horizontalCentered="1"/>
  <pageMargins left="0.23622047244094491" right="0.23622047244094491" top="0.35433070866141736" bottom="0.35433070866141736" header="0.31496062992125984" footer="0.31496062992125984"/>
  <pageSetup paperSize="8" scale="98" fitToWidth="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71"/>
  <sheetViews>
    <sheetView showGridLines="0" zoomScale="120" zoomScaleNormal="120" zoomScaleSheetLayoutView="80" workbookViewId="0">
      <selection activeCell="G7" sqref="G7"/>
    </sheetView>
  </sheetViews>
  <sheetFormatPr defaultColWidth="8.75" defaultRowHeight="16.5"/>
  <cols>
    <col min="1" max="1" width="14.25" style="85" customWidth="1"/>
    <col min="2" max="2" width="14.25" style="166" customWidth="1"/>
    <col min="3" max="6" width="12.75" style="85" customWidth="1"/>
    <col min="7" max="8" width="14.25" style="85" customWidth="1"/>
    <col min="9" max="16384" width="8.75" style="85"/>
  </cols>
  <sheetData>
    <row r="1" spans="1:8" ht="25.5">
      <c r="A1" s="282" t="s">
        <v>347</v>
      </c>
      <c r="B1" s="283"/>
      <c r="C1" s="283"/>
      <c r="D1" s="283"/>
      <c r="E1" s="283"/>
      <c r="F1" s="283"/>
      <c r="G1" s="283"/>
      <c r="H1" s="283"/>
    </row>
    <row r="2" spans="1:8" ht="19.5" customHeight="1" thickBot="1">
      <c r="A2" s="280" t="s">
        <v>354</v>
      </c>
      <c r="B2" s="281"/>
      <c r="C2" s="281"/>
      <c r="D2" s="281"/>
      <c r="E2" s="281"/>
      <c r="F2" s="281"/>
      <c r="G2" s="281"/>
      <c r="H2" s="281"/>
    </row>
    <row r="3" spans="1:8" ht="22.5" customHeight="1">
      <c r="A3" s="284" t="s">
        <v>256</v>
      </c>
      <c r="B3" s="293" t="s">
        <v>255</v>
      </c>
      <c r="C3" s="290" t="s">
        <v>357</v>
      </c>
      <c r="D3" s="291"/>
      <c r="E3" s="291"/>
      <c r="F3" s="292"/>
      <c r="G3" s="286" t="s">
        <v>349</v>
      </c>
      <c r="H3" s="288" t="s">
        <v>350</v>
      </c>
    </row>
    <row r="4" spans="1:8" ht="48" customHeight="1">
      <c r="A4" s="285"/>
      <c r="B4" s="294"/>
      <c r="C4" s="127" t="s">
        <v>343</v>
      </c>
      <c r="D4" s="127" t="s">
        <v>254</v>
      </c>
      <c r="E4" s="128" t="s">
        <v>253</v>
      </c>
      <c r="F4" s="128" t="s">
        <v>252</v>
      </c>
      <c r="G4" s="287"/>
      <c r="H4" s="289"/>
    </row>
    <row r="5" spans="1:8">
      <c r="A5" s="96">
        <v>1</v>
      </c>
      <c r="B5" s="167">
        <v>28590</v>
      </c>
      <c r="C5" s="95">
        <f t="shared" ref="C5:C36" si="0">+ROUND(B5*0.0517*0.3,0)</f>
        <v>443</v>
      </c>
      <c r="D5" s="94">
        <f t="shared" ref="D5:D63" si="1">+C5*2</f>
        <v>886</v>
      </c>
      <c r="E5" s="94">
        <f t="shared" ref="E5:E63" si="2">+C5*3</f>
        <v>1329</v>
      </c>
      <c r="F5" s="93">
        <f t="shared" ref="F5:F63" si="3">+C5*4</f>
        <v>1772</v>
      </c>
      <c r="G5" s="92">
        <f t="shared" ref="G5:G36" si="4">+ROUND(B5*0.0517*0.6*1.56,0)</f>
        <v>1384</v>
      </c>
      <c r="H5" s="91">
        <f t="shared" ref="H5:H36" si="5">+ROUND(B5*0.0517*0.1*1.56,0)</f>
        <v>231</v>
      </c>
    </row>
    <row r="6" spans="1:8">
      <c r="A6" s="100">
        <f>+A5+1</f>
        <v>2</v>
      </c>
      <c r="B6" s="168">
        <v>28800</v>
      </c>
      <c r="C6" s="99">
        <f t="shared" si="0"/>
        <v>447</v>
      </c>
      <c r="D6" s="98">
        <f t="shared" si="1"/>
        <v>894</v>
      </c>
      <c r="E6" s="98">
        <f t="shared" si="2"/>
        <v>1341</v>
      </c>
      <c r="F6" s="97">
        <f t="shared" si="3"/>
        <v>1788</v>
      </c>
      <c r="G6" s="92">
        <f t="shared" si="4"/>
        <v>1394</v>
      </c>
      <c r="H6" s="91">
        <f t="shared" si="5"/>
        <v>232</v>
      </c>
    </row>
    <row r="7" spans="1:8">
      <c r="A7" s="96">
        <f t="shared" ref="A7:A63" si="6">+A6+1</f>
        <v>3</v>
      </c>
      <c r="B7" s="167">
        <v>30300</v>
      </c>
      <c r="C7" s="95">
        <f t="shared" si="0"/>
        <v>470</v>
      </c>
      <c r="D7" s="94">
        <f t="shared" si="1"/>
        <v>940</v>
      </c>
      <c r="E7" s="94">
        <f t="shared" si="2"/>
        <v>1410</v>
      </c>
      <c r="F7" s="93">
        <f t="shared" si="3"/>
        <v>1880</v>
      </c>
      <c r="G7" s="102">
        <f t="shared" si="4"/>
        <v>1466</v>
      </c>
      <c r="H7" s="101">
        <f t="shared" si="5"/>
        <v>244</v>
      </c>
    </row>
    <row r="8" spans="1:8">
      <c r="A8" s="96">
        <f t="shared" si="6"/>
        <v>4</v>
      </c>
      <c r="B8" s="167">
        <v>31800</v>
      </c>
      <c r="C8" s="95">
        <f t="shared" si="0"/>
        <v>493</v>
      </c>
      <c r="D8" s="94">
        <f t="shared" si="1"/>
        <v>986</v>
      </c>
      <c r="E8" s="94">
        <f t="shared" si="2"/>
        <v>1479</v>
      </c>
      <c r="F8" s="93">
        <f t="shared" si="3"/>
        <v>1972</v>
      </c>
      <c r="G8" s="92">
        <f t="shared" si="4"/>
        <v>1539</v>
      </c>
      <c r="H8" s="91">
        <f t="shared" si="5"/>
        <v>256</v>
      </c>
    </row>
    <row r="9" spans="1:8">
      <c r="A9" s="96">
        <f t="shared" si="6"/>
        <v>5</v>
      </c>
      <c r="B9" s="167">
        <v>33300</v>
      </c>
      <c r="C9" s="95">
        <f t="shared" si="0"/>
        <v>516</v>
      </c>
      <c r="D9" s="94">
        <f t="shared" si="1"/>
        <v>1032</v>
      </c>
      <c r="E9" s="94">
        <f t="shared" si="2"/>
        <v>1548</v>
      </c>
      <c r="F9" s="93">
        <f t="shared" si="3"/>
        <v>2064</v>
      </c>
      <c r="G9" s="92">
        <f t="shared" si="4"/>
        <v>1611</v>
      </c>
      <c r="H9" s="91">
        <f t="shared" si="5"/>
        <v>269</v>
      </c>
    </row>
    <row r="10" spans="1:8">
      <c r="A10" s="96">
        <f t="shared" si="6"/>
        <v>6</v>
      </c>
      <c r="B10" s="167">
        <v>34800</v>
      </c>
      <c r="C10" s="95">
        <f t="shared" si="0"/>
        <v>540</v>
      </c>
      <c r="D10" s="94">
        <f t="shared" si="1"/>
        <v>1080</v>
      </c>
      <c r="E10" s="94">
        <f t="shared" si="2"/>
        <v>1620</v>
      </c>
      <c r="F10" s="93">
        <f t="shared" si="3"/>
        <v>2160</v>
      </c>
      <c r="G10" s="92">
        <f t="shared" si="4"/>
        <v>1684</v>
      </c>
      <c r="H10" s="91">
        <f t="shared" si="5"/>
        <v>281</v>
      </c>
    </row>
    <row r="11" spans="1:8">
      <c r="A11" s="100">
        <f t="shared" si="6"/>
        <v>7</v>
      </c>
      <c r="B11" s="168">
        <v>36300</v>
      </c>
      <c r="C11" s="99">
        <f t="shared" si="0"/>
        <v>563</v>
      </c>
      <c r="D11" s="98">
        <f t="shared" si="1"/>
        <v>1126</v>
      </c>
      <c r="E11" s="98">
        <f t="shared" si="2"/>
        <v>1689</v>
      </c>
      <c r="F11" s="97">
        <f t="shared" si="3"/>
        <v>2252</v>
      </c>
      <c r="G11" s="92">
        <f t="shared" si="4"/>
        <v>1757</v>
      </c>
      <c r="H11" s="91">
        <f t="shared" si="5"/>
        <v>293</v>
      </c>
    </row>
    <row r="12" spans="1:8">
      <c r="A12" s="96">
        <f t="shared" si="6"/>
        <v>8</v>
      </c>
      <c r="B12" s="167">
        <v>38200</v>
      </c>
      <c r="C12" s="95">
        <f t="shared" si="0"/>
        <v>592</v>
      </c>
      <c r="D12" s="94">
        <f t="shared" si="1"/>
        <v>1184</v>
      </c>
      <c r="E12" s="94">
        <f t="shared" si="2"/>
        <v>1776</v>
      </c>
      <c r="F12" s="93">
        <f t="shared" si="3"/>
        <v>2368</v>
      </c>
      <c r="G12" s="102">
        <f t="shared" si="4"/>
        <v>1849</v>
      </c>
      <c r="H12" s="101">
        <f t="shared" si="5"/>
        <v>308</v>
      </c>
    </row>
    <row r="13" spans="1:8">
      <c r="A13" s="96">
        <f t="shared" si="6"/>
        <v>9</v>
      </c>
      <c r="B13" s="167">
        <v>40100</v>
      </c>
      <c r="C13" s="95">
        <f t="shared" si="0"/>
        <v>622</v>
      </c>
      <c r="D13" s="94">
        <f t="shared" si="1"/>
        <v>1244</v>
      </c>
      <c r="E13" s="94">
        <f t="shared" si="2"/>
        <v>1866</v>
      </c>
      <c r="F13" s="93">
        <f t="shared" si="3"/>
        <v>2488</v>
      </c>
      <c r="G13" s="92">
        <f t="shared" si="4"/>
        <v>1940</v>
      </c>
      <c r="H13" s="91">
        <f t="shared" si="5"/>
        <v>323</v>
      </c>
    </row>
    <row r="14" spans="1:8">
      <c r="A14" s="96">
        <f t="shared" si="6"/>
        <v>10</v>
      </c>
      <c r="B14" s="167">
        <v>42000</v>
      </c>
      <c r="C14" s="95">
        <f t="shared" si="0"/>
        <v>651</v>
      </c>
      <c r="D14" s="94">
        <f t="shared" si="1"/>
        <v>1302</v>
      </c>
      <c r="E14" s="94">
        <f t="shared" si="2"/>
        <v>1953</v>
      </c>
      <c r="F14" s="93">
        <f t="shared" si="3"/>
        <v>2604</v>
      </c>
      <c r="G14" s="92">
        <f t="shared" si="4"/>
        <v>2032</v>
      </c>
      <c r="H14" s="91">
        <f t="shared" si="5"/>
        <v>339</v>
      </c>
    </row>
    <row r="15" spans="1:8">
      <c r="A15" s="96">
        <f t="shared" si="6"/>
        <v>11</v>
      </c>
      <c r="B15" s="167">
        <v>43900</v>
      </c>
      <c r="C15" s="95">
        <f t="shared" si="0"/>
        <v>681</v>
      </c>
      <c r="D15" s="94">
        <f t="shared" si="1"/>
        <v>1362</v>
      </c>
      <c r="E15" s="94">
        <f t="shared" si="2"/>
        <v>2043</v>
      </c>
      <c r="F15" s="93">
        <f t="shared" si="3"/>
        <v>2724</v>
      </c>
      <c r="G15" s="92">
        <f t="shared" si="4"/>
        <v>2124</v>
      </c>
      <c r="H15" s="91">
        <f t="shared" si="5"/>
        <v>354</v>
      </c>
    </row>
    <row r="16" spans="1:8">
      <c r="A16" s="100">
        <f t="shared" si="6"/>
        <v>12</v>
      </c>
      <c r="B16" s="168">
        <v>45800</v>
      </c>
      <c r="C16" s="99">
        <f t="shared" si="0"/>
        <v>710</v>
      </c>
      <c r="D16" s="98">
        <f t="shared" si="1"/>
        <v>1420</v>
      </c>
      <c r="E16" s="98">
        <f t="shared" si="2"/>
        <v>2130</v>
      </c>
      <c r="F16" s="97">
        <f t="shared" si="3"/>
        <v>2840</v>
      </c>
      <c r="G16" s="92">
        <f t="shared" si="4"/>
        <v>2216</v>
      </c>
      <c r="H16" s="91">
        <f t="shared" si="5"/>
        <v>369</v>
      </c>
    </row>
    <row r="17" spans="1:8">
      <c r="A17" s="96">
        <f t="shared" si="6"/>
        <v>13</v>
      </c>
      <c r="B17" s="167">
        <v>48200</v>
      </c>
      <c r="C17" s="95">
        <f t="shared" si="0"/>
        <v>748</v>
      </c>
      <c r="D17" s="94">
        <f t="shared" si="1"/>
        <v>1496</v>
      </c>
      <c r="E17" s="94">
        <f t="shared" si="2"/>
        <v>2244</v>
      </c>
      <c r="F17" s="93">
        <f t="shared" si="3"/>
        <v>2992</v>
      </c>
      <c r="G17" s="102">
        <f t="shared" si="4"/>
        <v>2332</v>
      </c>
      <c r="H17" s="101">
        <f t="shared" si="5"/>
        <v>389</v>
      </c>
    </row>
    <row r="18" spans="1:8">
      <c r="A18" s="96">
        <f t="shared" si="6"/>
        <v>14</v>
      </c>
      <c r="B18" s="167">
        <v>50600</v>
      </c>
      <c r="C18" s="95">
        <f t="shared" si="0"/>
        <v>785</v>
      </c>
      <c r="D18" s="94">
        <f t="shared" si="1"/>
        <v>1570</v>
      </c>
      <c r="E18" s="94">
        <f t="shared" si="2"/>
        <v>2355</v>
      </c>
      <c r="F18" s="93">
        <f t="shared" si="3"/>
        <v>3140</v>
      </c>
      <c r="G18" s="92">
        <f t="shared" si="4"/>
        <v>2449</v>
      </c>
      <c r="H18" s="91">
        <f t="shared" si="5"/>
        <v>408</v>
      </c>
    </row>
    <row r="19" spans="1:8">
      <c r="A19" s="96">
        <f t="shared" si="6"/>
        <v>15</v>
      </c>
      <c r="B19" s="167">
        <v>53000</v>
      </c>
      <c r="C19" s="95">
        <f t="shared" si="0"/>
        <v>822</v>
      </c>
      <c r="D19" s="94">
        <f t="shared" si="1"/>
        <v>1644</v>
      </c>
      <c r="E19" s="94">
        <f t="shared" si="2"/>
        <v>2466</v>
      </c>
      <c r="F19" s="93">
        <f t="shared" si="3"/>
        <v>3288</v>
      </c>
      <c r="G19" s="92">
        <f t="shared" si="4"/>
        <v>2565</v>
      </c>
      <c r="H19" s="91">
        <f t="shared" si="5"/>
        <v>427</v>
      </c>
    </row>
    <row r="20" spans="1:8">
      <c r="A20" s="96">
        <f t="shared" si="6"/>
        <v>16</v>
      </c>
      <c r="B20" s="167">
        <v>55400</v>
      </c>
      <c r="C20" s="95">
        <f t="shared" si="0"/>
        <v>859</v>
      </c>
      <c r="D20" s="94">
        <f t="shared" si="1"/>
        <v>1718</v>
      </c>
      <c r="E20" s="94">
        <f t="shared" si="2"/>
        <v>2577</v>
      </c>
      <c r="F20" s="93">
        <f t="shared" si="3"/>
        <v>3436</v>
      </c>
      <c r="G20" s="92">
        <f t="shared" si="4"/>
        <v>2681</v>
      </c>
      <c r="H20" s="91">
        <f t="shared" si="5"/>
        <v>447</v>
      </c>
    </row>
    <row r="21" spans="1:8">
      <c r="A21" s="100">
        <f t="shared" si="6"/>
        <v>17</v>
      </c>
      <c r="B21" s="168">
        <v>57800</v>
      </c>
      <c r="C21" s="99">
        <f t="shared" si="0"/>
        <v>896</v>
      </c>
      <c r="D21" s="98">
        <f t="shared" si="1"/>
        <v>1792</v>
      </c>
      <c r="E21" s="98">
        <f t="shared" si="2"/>
        <v>2688</v>
      </c>
      <c r="F21" s="97">
        <f t="shared" si="3"/>
        <v>3584</v>
      </c>
      <c r="G21" s="92">
        <f t="shared" si="4"/>
        <v>2797</v>
      </c>
      <c r="H21" s="91">
        <f t="shared" si="5"/>
        <v>466</v>
      </c>
    </row>
    <row r="22" spans="1:8">
      <c r="A22" s="105">
        <f t="shared" si="6"/>
        <v>18</v>
      </c>
      <c r="B22" s="167">
        <v>60800</v>
      </c>
      <c r="C22" s="95">
        <f t="shared" si="0"/>
        <v>943</v>
      </c>
      <c r="D22" s="94">
        <f t="shared" si="1"/>
        <v>1886</v>
      </c>
      <c r="E22" s="95">
        <f t="shared" si="2"/>
        <v>2829</v>
      </c>
      <c r="F22" s="104">
        <f t="shared" si="3"/>
        <v>3772</v>
      </c>
      <c r="G22" s="102">
        <f t="shared" si="4"/>
        <v>2942</v>
      </c>
      <c r="H22" s="101">
        <f t="shared" si="5"/>
        <v>490</v>
      </c>
    </row>
    <row r="23" spans="1:8">
      <c r="A23" s="96">
        <f t="shared" si="6"/>
        <v>19</v>
      </c>
      <c r="B23" s="167">
        <v>63800</v>
      </c>
      <c r="C23" s="95">
        <f t="shared" si="0"/>
        <v>990</v>
      </c>
      <c r="D23" s="94">
        <f t="shared" si="1"/>
        <v>1980</v>
      </c>
      <c r="E23" s="95">
        <f t="shared" si="2"/>
        <v>2970</v>
      </c>
      <c r="F23" s="104">
        <f t="shared" si="3"/>
        <v>3960</v>
      </c>
      <c r="G23" s="92">
        <f t="shared" si="4"/>
        <v>3087</v>
      </c>
      <c r="H23" s="91">
        <f t="shared" si="5"/>
        <v>515</v>
      </c>
    </row>
    <row r="24" spans="1:8">
      <c r="A24" s="96">
        <f t="shared" si="6"/>
        <v>20</v>
      </c>
      <c r="B24" s="167">
        <v>66800</v>
      </c>
      <c r="C24" s="95">
        <f t="shared" si="0"/>
        <v>1036</v>
      </c>
      <c r="D24" s="94">
        <f t="shared" si="1"/>
        <v>2072</v>
      </c>
      <c r="E24" s="95">
        <f t="shared" si="2"/>
        <v>3108</v>
      </c>
      <c r="F24" s="104">
        <f t="shared" si="3"/>
        <v>4144</v>
      </c>
      <c r="G24" s="92">
        <f t="shared" si="4"/>
        <v>3233</v>
      </c>
      <c r="H24" s="91">
        <f t="shared" si="5"/>
        <v>539</v>
      </c>
    </row>
    <row r="25" spans="1:8">
      <c r="A25" s="96">
        <f t="shared" si="6"/>
        <v>21</v>
      </c>
      <c r="B25" s="167">
        <v>69800</v>
      </c>
      <c r="C25" s="95">
        <f t="shared" si="0"/>
        <v>1083</v>
      </c>
      <c r="D25" s="94">
        <f t="shared" si="1"/>
        <v>2166</v>
      </c>
      <c r="E25" s="95">
        <f t="shared" si="2"/>
        <v>3249</v>
      </c>
      <c r="F25" s="104">
        <f t="shared" si="3"/>
        <v>4332</v>
      </c>
      <c r="G25" s="92">
        <f t="shared" si="4"/>
        <v>3378</v>
      </c>
      <c r="H25" s="91">
        <f t="shared" si="5"/>
        <v>563</v>
      </c>
    </row>
    <row r="26" spans="1:8">
      <c r="A26" s="100">
        <f t="shared" si="6"/>
        <v>22</v>
      </c>
      <c r="B26" s="168">
        <v>72800</v>
      </c>
      <c r="C26" s="99">
        <f t="shared" si="0"/>
        <v>1129</v>
      </c>
      <c r="D26" s="98">
        <f t="shared" si="1"/>
        <v>2258</v>
      </c>
      <c r="E26" s="99">
        <f t="shared" si="2"/>
        <v>3387</v>
      </c>
      <c r="F26" s="103">
        <f t="shared" si="3"/>
        <v>4516</v>
      </c>
      <c r="G26" s="92">
        <f t="shared" si="4"/>
        <v>3523</v>
      </c>
      <c r="H26" s="91">
        <f t="shared" si="5"/>
        <v>587</v>
      </c>
    </row>
    <row r="27" spans="1:8">
      <c r="A27" s="96">
        <f t="shared" si="6"/>
        <v>23</v>
      </c>
      <c r="B27" s="169">
        <v>76500</v>
      </c>
      <c r="C27" s="95">
        <f t="shared" si="0"/>
        <v>1187</v>
      </c>
      <c r="D27" s="94">
        <f t="shared" si="1"/>
        <v>2374</v>
      </c>
      <c r="E27" s="94">
        <f t="shared" si="2"/>
        <v>3561</v>
      </c>
      <c r="F27" s="93">
        <f t="shared" si="3"/>
        <v>4748</v>
      </c>
      <c r="G27" s="102">
        <f t="shared" si="4"/>
        <v>3702</v>
      </c>
      <c r="H27" s="101">
        <f t="shared" si="5"/>
        <v>617</v>
      </c>
    </row>
    <row r="28" spans="1:8">
      <c r="A28" s="96">
        <f t="shared" si="6"/>
        <v>24</v>
      </c>
      <c r="B28" s="169">
        <v>80200</v>
      </c>
      <c r="C28" s="95">
        <f t="shared" si="0"/>
        <v>1244</v>
      </c>
      <c r="D28" s="94">
        <f t="shared" si="1"/>
        <v>2488</v>
      </c>
      <c r="E28" s="94">
        <f t="shared" si="2"/>
        <v>3732</v>
      </c>
      <c r="F28" s="93">
        <f t="shared" si="3"/>
        <v>4976</v>
      </c>
      <c r="G28" s="92">
        <f t="shared" si="4"/>
        <v>3881</v>
      </c>
      <c r="H28" s="91">
        <f t="shared" si="5"/>
        <v>647</v>
      </c>
    </row>
    <row r="29" spans="1:8">
      <c r="A29" s="96">
        <f t="shared" si="6"/>
        <v>25</v>
      </c>
      <c r="B29" s="167">
        <v>83900</v>
      </c>
      <c r="C29" s="95">
        <f t="shared" si="0"/>
        <v>1301</v>
      </c>
      <c r="D29" s="94">
        <f t="shared" si="1"/>
        <v>2602</v>
      </c>
      <c r="E29" s="94">
        <f t="shared" si="2"/>
        <v>3903</v>
      </c>
      <c r="F29" s="93">
        <f t="shared" si="3"/>
        <v>5204</v>
      </c>
      <c r="G29" s="92">
        <f t="shared" si="4"/>
        <v>4060</v>
      </c>
      <c r="H29" s="91">
        <f t="shared" si="5"/>
        <v>677</v>
      </c>
    </row>
    <row r="30" spans="1:8">
      <c r="A30" s="100">
        <f t="shared" si="6"/>
        <v>26</v>
      </c>
      <c r="B30" s="168">
        <v>87600</v>
      </c>
      <c r="C30" s="99">
        <f t="shared" si="0"/>
        <v>1359</v>
      </c>
      <c r="D30" s="98">
        <f t="shared" si="1"/>
        <v>2718</v>
      </c>
      <c r="E30" s="98">
        <f t="shared" si="2"/>
        <v>4077</v>
      </c>
      <c r="F30" s="97">
        <f t="shared" si="3"/>
        <v>5436</v>
      </c>
      <c r="G30" s="92">
        <f t="shared" si="4"/>
        <v>4239</v>
      </c>
      <c r="H30" s="91">
        <f t="shared" si="5"/>
        <v>707</v>
      </c>
    </row>
    <row r="31" spans="1:8">
      <c r="A31" s="96">
        <f t="shared" si="6"/>
        <v>27</v>
      </c>
      <c r="B31" s="167">
        <v>92100</v>
      </c>
      <c r="C31" s="95">
        <f t="shared" si="0"/>
        <v>1428</v>
      </c>
      <c r="D31" s="94">
        <f t="shared" si="1"/>
        <v>2856</v>
      </c>
      <c r="E31" s="95">
        <f t="shared" si="2"/>
        <v>4284</v>
      </c>
      <c r="F31" s="104">
        <f t="shared" si="3"/>
        <v>5712</v>
      </c>
      <c r="G31" s="102">
        <f t="shared" si="4"/>
        <v>4457</v>
      </c>
      <c r="H31" s="101">
        <f t="shared" si="5"/>
        <v>743</v>
      </c>
    </row>
    <row r="32" spans="1:8">
      <c r="A32" s="96">
        <f t="shared" si="6"/>
        <v>28</v>
      </c>
      <c r="B32" s="167">
        <v>96600</v>
      </c>
      <c r="C32" s="95">
        <f t="shared" si="0"/>
        <v>1498</v>
      </c>
      <c r="D32" s="94">
        <f t="shared" si="1"/>
        <v>2996</v>
      </c>
      <c r="E32" s="95">
        <f t="shared" si="2"/>
        <v>4494</v>
      </c>
      <c r="F32" s="104">
        <f t="shared" si="3"/>
        <v>5992</v>
      </c>
      <c r="G32" s="92">
        <f t="shared" si="4"/>
        <v>4675</v>
      </c>
      <c r="H32" s="91">
        <f t="shared" si="5"/>
        <v>779</v>
      </c>
    </row>
    <row r="33" spans="1:8">
      <c r="A33" s="96">
        <f t="shared" si="6"/>
        <v>29</v>
      </c>
      <c r="B33" s="167">
        <v>101100</v>
      </c>
      <c r="C33" s="95">
        <f t="shared" si="0"/>
        <v>1568</v>
      </c>
      <c r="D33" s="94">
        <f t="shared" si="1"/>
        <v>3136</v>
      </c>
      <c r="E33" s="95">
        <f t="shared" si="2"/>
        <v>4704</v>
      </c>
      <c r="F33" s="104">
        <f t="shared" si="3"/>
        <v>6272</v>
      </c>
      <c r="G33" s="92">
        <f t="shared" si="4"/>
        <v>4892</v>
      </c>
      <c r="H33" s="91">
        <f t="shared" si="5"/>
        <v>815</v>
      </c>
    </row>
    <row r="34" spans="1:8">
      <c r="A34" s="96">
        <f t="shared" si="6"/>
        <v>30</v>
      </c>
      <c r="B34" s="167">
        <v>105600</v>
      </c>
      <c r="C34" s="95">
        <f t="shared" si="0"/>
        <v>1638</v>
      </c>
      <c r="D34" s="94">
        <f t="shared" si="1"/>
        <v>3276</v>
      </c>
      <c r="E34" s="95">
        <f t="shared" si="2"/>
        <v>4914</v>
      </c>
      <c r="F34" s="104">
        <f t="shared" si="3"/>
        <v>6552</v>
      </c>
      <c r="G34" s="92">
        <f t="shared" si="4"/>
        <v>5110</v>
      </c>
      <c r="H34" s="91">
        <f t="shared" si="5"/>
        <v>852</v>
      </c>
    </row>
    <row r="35" spans="1:8">
      <c r="A35" s="100">
        <f t="shared" si="6"/>
        <v>31</v>
      </c>
      <c r="B35" s="168">
        <v>110100</v>
      </c>
      <c r="C35" s="99">
        <f t="shared" si="0"/>
        <v>1708</v>
      </c>
      <c r="D35" s="98">
        <f t="shared" si="1"/>
        <v>3416</v>
      </c>
      <c r="E35" s="99">
        <f t="shared" si="2"/>
        <v>5124</v>
      </c>
      <c r="F35" s="103">
        <f t="shared" si="3"/>
        <v>6832</v>
      </c>
      <c r="G35" s="92">
        <f t="shared" si="4"/>
        <v>5328</v>
      </c>
      <c r="H35" s="91">
        <f t="shared" si="5"/>
        <v>888</v>
      </c>
    </row>
    <row r="36" spans="1:8">
      <c r="A36" s="96">
        <f t="shared" si="6"/>
        <v>32</v>
      </c>
      <c r="B36" s="169">
        <v>115500</v>
      </c>
      <c r="C36" s="95">
        <f t="shared" si="0"/>
        <v>1791</v>
      </c>
      <c r="D36" s="94">
        <f t="shared" si="1"/>
        <v>3582</v>
      </c>
      <c r="E36" s="94">
        <f t="shared" si="2"/>
        <v>5373</v>
      </c>
      <c r="F36" s="93">
        <f t="shared" si="3"/>
        <v>7164</v>
      </c>
      <c r="G36" s="102">
        <f t="shared" si="4"/>
        <v>5589</v>
      </c>
      <c r="H36" s="101">
        <f t="shared" si="5"/>
        <v>932</v>
      </c>
    </row>
    <row r="37" spans="1:8">
      <c r="A37" s="96">
        <f t="shared" si="6"/>
        <v>33</v>
      </c>
      <c r="B37" s="169">
        <v>120900</v>
      </c>
      <c r="C37" s="95">
        <f t="shared" ref="C37:C53" si="7">+ROUND(B37*0.0517*0.3,0)</f>
        <v>1875</v>
      </c>
      <c r="D37" s="94">
        <f t="shared" si="1"/>
        <v>3750</v>
      </c>
      <c r="E37" s="94">
        <f t="shared" si="2"/>
        <v>5625</v>
      </c>
      <c r="F37" s="93">
        <f t="shared" si="3"/>
        <v>7500</v>
      </c>
      <c r="G37" s="92">
        <f t="shared" ref="G37:G53" si="8">+ROUND(B37*0.0517*0.6*1.56,0)</f>
        <v>5850</v>
      </c>
      <c r="H37" s="91">
        <f t="shared" ref="H37:H53" si="9">+ROUND(B37*0.0517*0.1*1.56,0)</f>
        <v>975</v>
      </c>
    </row>
    <row r="38" spans="1:8">
      <c r="A38" s="96">
        <f t="shared" si="6"/>
        <v>34</v>
      </c>
      <c r="B38" s="167">
        <v>126300</v>
      </c>
      <c r="C38" s="95">
        <f t="shared" si="7"/>
        <v>1959</v>
      </c>
      <c r="D38" s="94">
        <f t="shared" si="1"/>
        <v>3918</v>
      </c>
      <c r="E38" s="94">
        <f t="shared" si="2"/>
        <v>5877</v>
      </c>
      <c r="F38" s="93">
        <f t="shared" si="3"/>
        <v>7836</v>
      </c>
      <c r="G38" s="92">
        <f t="shared" si="8"/>
        <v>6112</v>
      </c>
      <c r="H38" s="91">
        <f t="shared" si="9"/>
        <v>1019</v>
      </c>
    </row>
    <row r="39" spans="1:8">
      <c r="A39" s="96">
        <f t="shared" si="6"/>
        <v>35</v>
      </c>
      <c r="B39" s="167">
        <v>131700</v>
      </c>
      <c r="C39" s="95">
        <f t="shared" si="7"/>
        <v>2043</v>
      </c>
      <c r="D39" s="94">
        <f t="shared" si="1"/>
        <v>4086</v>
      </c>
      <c r="E39" s="94">
        <f t="shared" si="2"/>
        <v>6129</v>
      </c>
      <c r="F39" s="93">
        <f t="shared" si="3"/>
        <v>8172</v>
      </c>
      <c r="G39" s="92">
        <f t="shared" si="8"/>
        <v>6373</v>
      </c>
      <c r="H39" s="91">
        <f t="shared" si="9"/>
        <v>1062</v>
      </c>
    </row>
    <row r="40" spans="1:8">
      <c r="A40" s="96">
        <f t="shared" si="6"/>
        <v>36</v>
      </c>
      <c r="B40" s="169">
        <v>137100</v>
      </c>
      <c r="C40" s="95">
        <f t="shared" si="7"/>
        <v>2126</v>
      </c>
      <c r="D40" s="94">
        <f t="shared" si="1"/>
        <v>4252</v>
      </c>
      <c r="E40" s="94">
        <f t="shared" si="2"/>
        <v>6378</v>
      </c>
      <c r="F40" s="93">
        <f t="shared" si="3"/>
        <v>8504</v>
      </c>
      <c r="G40" s="92">
        <f t="shared" si="8"/>
        <v>6634</v>
      </c>
      <c r="H40" s="91">
        <f t="shared" si="9"/>
        <v>1106</v>
      </c>
    </row>
    <row r="41" spans="1:8">
      <c r="A41" s="96">
        <f t="shared" si="6"/>
        <v>37</v>
      </c>
      <c r="B41" s="169">
        <v>142500</v>
      </c>
      <c r="C41" s="95">
        <f t="shared" si="7"/>
        <v>2210</v>
      </c>
      <c r="D41" s="94">
        <f t="shared" si="1"/>
        <v>4420</v>
      </c>
      <c r="E41" s="94">
        <f t="shared" si="2"/>
        <v>6630</v>
      </c>
      <c r="F41" s="93">
        <f t="shared" si="3"/>
        <v>8840</v>
      </c>
      <c r="G41" s="92">
        <f t="shared" si="8"/>
        <v>6896</v>
      </c>
      <c r="H41" s="91">
        <f t="shared" si="9"/>
        <v>1149</v>
      </c>
    </row>
    <row r="42" spans="1:8">
      <c r="A42" s="96">
        <f t="shared" si="6"/>
        <v>38</v>
      </c>
      <c r="B42" s="167">
        <v>147900</v>
      </c>
      <c r="C42" s="95">
        <f t="shared" si="7"/>
        <v>2294</v>
      </c>
      <c r="D42" s="94">
        <f t="shared" si="1"/>
        <v>4588</v>
      </c>
      <c r="E42" s="94">
        <f t="shared" si="2"/>
        <v>6882</v>
      </c>
      <c r="F42" s="93">
        <f t="shared" si="3"/>
        <v>9176</v>
      </c>
      <c r="G42" s="92">
        <f t="shared" si="8"/>
        <v>7157</v>
      </c>
      <c r="H42" s="91">
        <f t="shared" si="9"/>
        <v>1193</v>
      </c>
    </row>
    <row r="43" spans="1:8">
      <c r="A43" s="100">
        <f t="shared" si="6"/>
        <v>39</v>
      </c>
      <c r="B43" s="168">
        <v>150000</v>
      </c>
      <c r="C43" s="99">
        <f t="shared" si="7"/>
        <v>2327</v>
      </c>
      <c r="D43" s="98">
        <f t="shared" si="1"/>
        <v>4654</v>
      </c>
      <c r="E43" s="98">
        <f t="shared" si="2"/>
        <v>6981</v>
      </c>
      <c r="F43" s="97">
        <f t="shared" si="3"/>
        <v>9308</v>
      </c>
      <c r="G43" s="92">
        <f t="shared" si="8"/>
        <v>7259</v>
      </c>
      <c r="H43" s="91">
        <f t="shared" si="9"/>
        <v>1210</v>
      </c>
    </row>
    <row r="44" spans="1:8">
      <c r="A44" s="96">
        <f t="shared" si="6"/>
        <v>40</v>
      </c>
      <c r="B44" s="169">
        <v>156400</v>
      </c>
      <c r="C44" s="95">
        <f t="shared" si="7"/>
        <v>2426</v>
      </c>
      <c r="D44" s="94">
        <f t="shared" si="1"/>
        <v>4852</v>
      </c>
      <c r="E44" s="94">
        <f t="shared" si="2"/>
        <v>7278</v>
      </c>
      <c r="F44" s="93">
        <f t="shared" si="3"/>
        <v>9704</v>
      </c>
      <c r="G44" s="102">
        <f t="shared" si="8"/>
        <v>7568</v>
      </c>
      <c r="H44" s="101">
        <f t="shared" si="9"/>
        <v>1261</v>
      </c>
    </row>
    <row r="45" spans="1:8">
      <c r="A45" s="96">
        <f t="shared" si="6"/>
        <v>41</v>
      </c>
      <c r="B45" s="169">
        <v>162800</v>
      </c>
      <c r="C45" s="95">
        <f t="shared" si="7"/>
        <v>2525</v>
      </c>
      <c r="D45" s="94">
        <f t="shared" si="1"/>
        <v>5050</v>
      </c>
      <c r="E45" s="94">
        <f t="shared" si="2"/>
        <v>7575</v>
      </c>
      <c r="F45" s="93">
        <f t="shared" si="3"/>
        <v>10100</v>
      </c>
      <c r="G45" s="92">
        <f t="shared" si="8"/>
        <v>7878</v>
      </c>
      <c r="H45" s="91">
        <f t="shared" si="9"/>
        <v>1313</v>
      </c>
    </row>
    <row r="46" spans="1:8">
      <c r="A46" s="96">
        <f t="shared" si="6"/>
        <v>42</v>
      </c>
      <c r="B46" s="167">
        <v>169200</v>
      </c>
      <c r="C46" s="95">
        <f t="shared" si="7"/>
        <v>2624</v>
      </c>
      <c r="D46" s="94">
        <f t="shared" si="1"/>
        <v>5248</v>
      </c>
      <c r="E46" s="94">
        <f t="shared" si="2"/>
        <v>7872</v>
      </c>
      <c r="F46" s="93">
        <f t="shared" si="3"/>
        <v>10496</v>
      </c>
      <c r="G46" s="92">
        <f t="shared" si="8"/>
        <v>8188</v>
      </c>
      <c r="H46" s="91">
        <f t="shared" si="9"/>
        <v>1365</v>
      </c>
    </row>
    <row r="47" spans="1:8">
      <c r="A47" s="96">
        <f t="shared" si="6"/>
        <v>43</v>
      </c>
      <c r="B47" s="167">
        <v>175600</v>
      </c>
      <c r="C47" s="95">
        <f t="shared" si="7"/>
        <v>2724</v>
      </c>
      <c r="D47" s="94">
        <f t="shared" si="1"/>
        <v>5448</v>
      </c>
      <c r="E47" s="94">
        <f t="shared" si="2"/>
        <v>8172</v>
      </c>
      <c r="F47" s="93">
        <f t="shared" si="3"/>
        <v>10896</v>
      </c>
      <c r="G47" s="92">
        <f t="shared" si="8"/>
        <v>8497</v>
      </c>
      <c r="H47" s="91">
        <f t="shared" si="9"/>
        <v>1416</v>
      </c>
    </row>
    <row r="48" spans="1:8">
      <c r="A48" s="100">
        <f t="shared" si="6"/>
        <v>44</v>
      </c>
      <c r="B48" s="169">
        <v>182000</v>
      </c>
      <c r="C48" s="95">
        <f t="shared" si="7"/>
        <v>2823</v>
      </c>
      <c r="D48" s="94">
        <f t="shared" si="1"/>
        <v>5646</v>
      </c>
      <c r="E48" s="94">
        <f t="shared" si="2"/>
        <v>8469</v>
      </c>
      <c r="F48" s="93">
        <f t="shared" si="3"/>
        <v>11292</v>
      </c>
      <c r="G48" s="92">
        <f t="shared" si="8"/>
        <v>8807</v>
      </c>
      <c r="H48" s="91">
        <f t="shared" si="9"/>
        <v>1468</v>
      </c>
    </row>
    <row r="49" spans="1:8">
      <c r="A49" s="96">
        <f t="shared" si="6"/>
        <v>45</v>
      </c>
      <c r="B49" s="170">
        <v>189500</v>
      </c>
      <c r="C49" s="106">
        <f t="shared" si="7"/>
        <v>2939</v>
      </c>
      <c r="D49" s="106">
        <f t="shared" si="1"/>
        <v>5878</v>
      </c>
      <c r="E49" s="106">
        <f t="shared" si="2"/>
        <v>8817</v>
      </c>
      <c r="F49" s="106">
        <f t="shared" si="3"/>
        <v>11756</v>
      </c>
      <c r="G49" s="102">
        <f t="shared" si="8"/>
        <v>9170</v>
      </c>
      <c r="H49" s="101">
        <f t="shared" si="9"/>
        <v>1528</v>
      </c>
    </row>
    <row r="50" spans="1:8">
      <c r="A50" s="96">
        <f t="shared" si="6"/>
        <v>46</v>
      </c>
      <c r="B50" s="171">
        <v>197000</v>
      </c>
      <c r="C50" s="95">
        <f t="shared" si="7"/>
        <v>3055</v>
      </c>
      <c r="D50" s="95">
        <f t="shared" si="1"/>
        <v>6110</v>
      </c>
      <c r="E50" s="95">
        <f t="shared" si="2"/>
        <v>9165</v>
      </c>
      <c r="F50" s="95">
        <f t="shared" si="3"/>
        <v>12220</v>
      </c>
      <c r="G50" s="92">
        <f t="shared" si="8"/>
        <v>9533</v>
      </c>
      <c r="H50" s="91">
        <f t="shared" si="9"/>
        <v>1589</v>
      </c>
    </row>
    <row r="51" spans="1:8">
      <c r="A51" s="96">
        <f t="shared" si="6"/>
        <v>47</v>
      </c>
      <c r="B51" s="171">
        <v>204500</v>
      </c>
      <c r="C51" s="95">
        <f t="shared" si="7"/>
        <v>3172</v>
      </c>
      <c r="D51" s="95">
        <f t="shared" si="1"/>
        <v>6344</v>
      </c>
      <c r="E51" s="95">
        <f t="shared" si="2"/>
        <v>9516</v>
      </c>
      <c r="F51" s="95">
        <f t="shared" si="3"/>
        <v>12688</v>
      </c>
      <c r="G51" s="92">
        <f t="shared" si="8"/>
        <v>9896</v>
      </c>
      <c r="H51" s="91">
        <f t="shared" si="9"/>
        <v>1649</v>
      </c>
    </row>
    <row r="52" spans="1:8">
      <c r="A52" s="96">
        <f t="shared" si="6"/>
        <v>48</v>
      </c>
      <c r="B52" s="171">
        <v>212000</v>
      </c>
      <c r="C52" s="95">
        <f t="shared" si="7"/>
        <v>3288</v>
      </c>
      <c r="D52" s="95">
        <f t="shared" si="1"/>
        <v>6576</v>
      </c>
      <c r="E52" s="95">
        <f t="shared" si="2"/>
        <v>9864</v>
      </c>
      <c r="F52" s="95">
        <f t="shared" si="3"/>
        <v>13152</v>
      </c>
      <c r="G52" s="92">
        <f t="shared" si="8"/>
        <v>10259</v>
      </c>
      <c r="H52" s="91">
        <f t="shared" si="9"/>
        <v>1710</v>
      </c>
    </row>
    <row r="53" spans="1:8">
      <c r="A53" s="100">
        <f t="shared" si="6"/>
        <v>49</v>
      </c>
      <c r="B53" s="192">
        <v>219500</v>
      </c>
      <c r="C53" s="99">
        <f t="shared" si="7"/>
        <v>3404</v>
      </c>
      <c r="D53" s="99">
        <f t="shared" si="1"/>
        <v>6808</v>
      </c>
      <c r="E53" s="99">
        <f t="shared" si="2"/>
        <v>10212</v>
      </c>
      <c r="F53" s="99">
        <f t="shared" si="3"/>
        <v>13616</v>
      </c>
      <c r="G53" s="193">
        <f t="shared" si="8"/>
        <v>10622</v>
      </c>
      <c r="H53" s="194">
        <f t="shared" si="9"/>
        <v>1770</v>
      </c>
    </row>
    <row r="54" spans="1:8">
      <c r="A54" s="178">
        <f t="shared" si="6"/>
        <v>50</v>
      </c>
      <c r="B54" s="179">
        <v>228200</v>
      </c>
      <c r="C54" s="180">
        <f t="shared" ref="C54:C63" si="10">+ROUND(B54*0.0517*0.3,0)</f>
        <v>3539</v>
      </c>
      <c r="D54" s="180">
        <f t="shared" si="1"/>
        <v>7078</v>
      </c>
      <c r="E54" s="180">
        <f t="shared" si="2"/>
        <v>10617</v>
      </c>
      <c r="F54" s="180">
        <f t="shared" si="3"/>
        <v>14156</v>
      </c>
      <c r="G54" s="181">
        <f t="shared" ref="G54:G63" si="11">+ROUND(B54*0.0517*0.6*1.56,0)</f>
        <v>11043</v>
      </c>
      <c r="H54" s="182">
        <f t="shared" ref="H54:H63" si="12">+ROUND(B54*0.0517*0.1*1.56,0)</f>
        <v>1840</v>
      </c>
    </row>
    <row r="55" spans="1:8">
      <c r="A55" s="178">
        <f t="shared" si="6"/>
        <v>51</v>
      </c>
      <c r="B55" s="179">
        <v>236900</v>
      </c>
      <c r="C55" s="180">
        <f t="shared" si="10"/>
        <v>3674</v>
      </c>
      <c r="D55" s="180">
        <f t="shared" si="1"/>
        <v>7348</v>
      </c>
      <c r="E55" s="180">
        <f t="shared" si="2"/>
        <v>11022</v>
      </c>
      <c r="F55" s="180">
        <f t="shared" si="3"/>
        <v>14696</v>
      </c>
      <c r="G55" s="181">
        <f t="shared" si="11"/>
        <v>11464</v>
      </c>
      <c r="H55" s="182">
        <f t="shared" si="12"/>
        <v>1911</v>
      </c>
    </row>
    <row r="56" spans="1:8">
      <c r="A56" s="178">
        <f t="shared" si="6"/>
        <v>52</v>
      </c>
      <c r="B56" s="179">
        <v>245600</v>
      </c>
      <c r="C56" s="180">
        <f t="shared" si="10"/>
        <v>3809</v>
      </c>
      <c r="D56" s="180">
        <f t="shared" si="1"/>
        <v>7618</v>
      </c>
      <c r="E56" s="180">
        <f t="shared" si="2"/>
        <v>11427</v>
      </c>
      <c r="F56" s="180">
        <f t="shared" si="3"/>
        <v>15236</v>
      </c>
      <c r="G56" s="181">
        <f t="shared" si="11"/>
        <v>11885</v>
      </c>
      <c r="H56" s="182">
        <f t="shared" si="12"/>
        <v>1981</v>
      </c>
    </row>
    <row r="57" spans="1:8">
      <c r="A57" s="178">
        <f t="shared" si="6"/>
        <v>53</v>
      </c>
      <c r="B57" s="179">
        <v>254300</v>
      </c>
      <c r="C57" s="180">
        <f t="shared" si="10"/>
        <v>3944</v>
      </c>
      <c r="D57" s="180">
        <f t="shared" si="1"/>
        <v>7888</v>
      </c>
      <c r="E57" s="180">
        <f t="shared" si="2"/>
        <v>11832</v>
      </c>
      <c r="F57" s="180">
        <f t="shared" si="3"/>
        <v>15776</v>
      </c>
      <c r="G57" s="181">
        <f t="shared" si="11"/>
        <v>12306</v>
      </c>
      <c r="H57" s="182">
        <f t="shared" si="12"/>
        <v>2051</v>
      </c>
    </row>
    <row r="58" spans="1:8">
      <c r="A58" s="183">
        <f t="shared" si="6"/>
        <v>54</v>
      </c>
      <c r="B58" s="184">
        <v>263000</v>
      </c>
      <c r="C58" s="185">
        <f t="shared" si="10"/>
        <v>4079</v>
      </c>
      <c r="D58" s="185">
        <f t="shared" si="1"/>
        <v>8158</v>
      </c>
      <c r="E58" s="185">
        <f t="shared" si="2"/>
        <v>12237</v>
      </c>
      <c r="F58" s="185">
        <f t="shared" si="3"/>
        <v>16316</v>
      </c>
      <c r="G58" s="186">
        <f t="shared" si="11"/>
        <v>12727</v>
      </c>
      <c r="H58" s="187">
        <f t="shared" si="12"/>
        <v>2121</v>
      </c>
    </row>
    <row r="59" spans="1:8">
      <c r="A59" s="173">
        <f t="shared" si="6"/>
        <v>55</v>
      </c>
      <c r="B59" s="174">
        <v>273000</v>
      </c>
      <c r="C59" s="175">
        <f t="shared" si="10"/>
        <v>4234</v>
      </c>
      <c r="D59" s="175">
        <f t="shared" si="1"/>
        <v>8468</v>
      </c>
      <c r="E59" s="175">
        <f t="shared" si="2"/>
        <v>12702</v>
      </c>
      <c r="F59" s="175">
        <f t="shared" si="3"/>
        <v>16936</v>
      </c>
      <c r="G59" s="176">
        <f t="shared" si="11"/>
        <v>13211</v>
      </c>
      <c r="H59" s="177">
        <f t="shared" si="12"/>
        <v>2202</v>
      </c>
    </row>
    <row r="60" spans="1:8">
      <c r="A60" s="178">
        <f t="shared" si="6"/>
        <v>56</v>
      </c>
      <c r="B60" s="179">
        <v>283000</v>
      </c>
      <c r="C60" s="180">
        <f t="shared" si="10"/>
        <v>4389</v>
      </c>
      <c r="D60" s="180">
        <f t="shared" si="1"/>
        <v>8778</v>
      </c>
      <c r="E60" s="180">
        <f t="shared" si="2"/>
        <v>13167</v>
      </c>
      <c r="F60" s="180">
        <f t="shared" si="3"/>
        <v>17556</v>
      </c>
      <c r="G60" s="181">
        <f t="shared" si="11"/>
        <v>13695</v>
      </c>
      <c r="H60" s="182">
        <f t="shared" si="12"/>
        <v>2282</v>
      </c>
    </row>
    <row r="61" spans="1:8">
      <c r="A61" s="178">
        <f t="shared" si="6"/>
        <v>57</v>
      </c>
      <c r="B61" s="179">
        <v>293000</v>
      </c>
      <c r="C61" s="180">
        <f t="shared" si="10"/>
        <v>4544</v>
      </c>
      <c r="D61" s="180">
        <f t="shared" si="1"/>
        <v>9088</v>
      </c>
      <c r="E61" s="180">
        <f t="shared" si="2"/>
        <v>13632</v>
      </c>
      <c r="F61" s="180">
        <f t="shared" si="3"/>
        <v>18176</v>
      </c>
      <c r="G61" s="181">
        <f t="shared" si="11"/>
        <v>14179</v>
      </c>
      <c r="H61" s="182">
        <f t="shared" si="12"/>
        <v>2363</v>
      </c>
    </row>
    <row r="62" spans="1:8">
      <c r="A62" s="178">
        <f t="shared" si="6"/>
        <v>58</v>
      </c>
      <c r="B62" s="179">
        <v>303000</v>
      </c>
      <c r="C62" s="180">
        <f t="shared" si="10"/>
        <v>4700</v>
      </c>
      <c r="D62" s="180">
        <f t="shared" si="1"/>
        <v>9400</v>
      </c>
      <c r="E62" s="180">
        <f t="shared" si="2"/>
        <v>14100</v>
      </c>
      <c r="F62" s="180">
        <f t="shared" si="3"/>
        <v>18800</v>
      </c>
      <c r="G62" s="181">
        <f t="shared" si="11"/>
        <v>14663</v>
      </c>
      <c r="H62" s="182">
        <f t="shared" si="12"/>
        <v>2444</v>
      </c>
    </row>
    <row r="63" spans="1:8" ht="17.25" thickBot="1">
      <c r="A63" s="183">
        <f t="shared" si="6"/>
        <v>59</v>
      </c>
      <c r="B63" s="188">
        <v>313000</v>
      </c>
      <c r="C63" s="189">
        <f t="shared" si="10"/>
        <v>4855</v>
      </c>
      <c r="D63" s="189">
        <f t="shared" si="1"/>
        <v>9710</v>
      </c>
      <c r="E63" s="189">
        <f t="shared" si="2"/>
        <v>14565</v>
      </c>
      <c r="F63" s="189">
        <f t="shared" si="3"/>
        <v>19420</v>
      </c>
      <c r="G63" s="190">
        <f t="shared" si="11"/>
        <v>15146</v>
      </c>
      <c r="H63" s="191">
        <f t="shared" si="12"/>
        <v>2524</v>
      </c>
    </row>
    <row r="64" spans="1:8" s="87" customFormat="1" ht="15" customHeight="1">
      <c r="A64" s="89" t="s">
        <v>389</v>
      </c>
      <c r="B64" s="164"/>
      <c r="C64" s="89"/>
      <c r="D64" s="89"/>
      <c r="E64" s="89"/>
      <c r="F64" s="89"/>
      <c r="G64" s="89"/>
      <c r="H64" s="90" t="s">
        <v>260</v>
      </c>
    </row>
    <row r="65" spans="1:10" s="87" customFormat="1" ht="15" customHeight="1">
      <c r="A65" s="89"/>
      <c r="B65" s="164"/>
      <c r="C65" s="89"/>
      <c r="D65" s="89"/>
      <c r="E65" s="89"/>
      <c r="F65" s="89"/>
      <c r="G65" s="89"/>
      <c r="H65" s="90"/>
    </row>
    <row r="66" spans="1:10" s="87" customFormat="1" ht="15" customHeight="1">
      <c r="A66" s="278" t="s">
        <v>390</v>
      </c>
      <c r="B66" s="278"/>
      <c r="C66" s="278"/>
      <c r="D66" s="278"/>
      <c r="E66" s="278"/>
      <c r="F66" s="278"/>
      <c r="G66" s="278"/>
      <c r="H66" s="278"/>
    </row>
    <row r="67" spans="1:10" s="87" customFormat="1" ht="15" customHeight="1">
      <c r="A67" s="279" t="s">
        <v>348</v>
      </c>
      <c r="B67" s="279"/>
      <c r="C67" s="279"/>
      <c r="D67" s="279"/>
      <c r="E67" s="279"/>
      <c r="F67" s="279"/>
      <c r="G67" s="279"/>
      <c r="H67" s="279"/>
      <c r="I67" s="279"/>
      <c r="J67" s="279"/>
    </row>
    <row r="68" spans="1:10" s="88" customFormat="1" ht="16.5" customHeight="1">
      <c r="A68" s="278" t="s">
        <v>391</v>
      </c>
      <c r="B68" s="278"/>
      <c r="C68" s="278"/>
      <c r="D68" s="278"/>
      <c r="E68" s="278"/>
      <c r="F68" s="278"/>
      <c r="G68" s="278"/>
      <c r="H68" s="278"/>
    </row>
    <row r="69" spans="1:10" s="87" customFormat="1" ht="16.5" customHeight="1">
      <c r="A69" s="277"/>
      <c r="B69" s="277"/>
      <c r="C69" s="277"/>
      <c r="D69" s="277"/>
      <c r="E69" s="277"/>
      <c r="F69" s="277"/>
      <c r="G69" s="86"/>
      <c r="H69" s="86"/>
      <c r="I69" s="86"/>
    </row>
    <row r="70" spans="1:10" s="87" customFormat="1" ht="16.5" customHeight="1">
      <c r="A70" s="86"/>
      <c r="B70" s="165"/>
      <c r="C70" s="86"/>
      <c r="D70" s="86"/>
      <c r="E70" s="86"/>
      <c r="F70" s="86"/>
      <c r="G70" s="86"/>
      <c r="H70" s="85"/>
    </row>
    <row r="71" spans="1:10">
      <c r="A71" s="86"/>
      <c r="B71" s="165"/>
      <c r="C71" s="86"/>
      <c r="D71" s="86"/>
      <c r="E71" s="86"/>
      <c r="F71" s="86"/>
      <c r="G71" s="86"/>
    </row>
  </sheetData>
  <mergeCells count="11">
    <mergeCell ref="A1:H1"/>
    <mergeCell ref="A3:A4"/>
    <mergeCell ref="G3:G4"/>
    <mergeCell ref="H3:H4"/>
    <mergeCell ref="C3:F3"/>
    <mergeCell ref="B3:B4"/>
    <mergeCell ref="A69:F69"/>
    <mergeCell ref="A68:H68"/>
    <mergeCell ref="A67:J67"/>
    <mergeCell ref="A66:H66"/>
    <mergeCell ref="A2:H2"/>
  </mergeCells>
  <phoneticPr fontId="2" type="noConversion"/>
  <printOptions horizontalCentered="1" gridLinesSet="0"/>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2</vt:i4>
      </vt:variant>
    </vt:vector>
  </HeadingPairs>
  <TitlesOfParts>
    <vt:vector size="9" baseType="lpstr">
      <vt:lpstr>試算</vt:lpstr>
      <vt:lpstr>勞保分級</vt:lpstr>
      <vt:lpstr>職災分級</vt:lpstr>
      <vt:lpstr>健保分級</vt:lpstr>
      <vt:lpstr>勞退分級</vt:lpstr>
      <vt:lpstr>勞保分擔金額表</vt:lpstr>
      <vt:lpstr>健保負擔金額表</vt:lpstr>
      <vt:lpstr>勞保分擔金額表!Print_Area</vt:lpstr>
      <vt:lpstr>試算!Print_Area</vt:lpstr>
    </vt:vector>
  </TitlesOfParts>
  <Company>NTTU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cylee</dc:creator>
  <cp:lastModifiedBy>Windows 使用者</cp:lastModifiedBy>
  <cp:lastPrinted>2022-11-08T02:46:34Z</cp:lastPrinted>
  <dcterms:created xsi:type="dcterms:W3CDTF">2010-08-11T07:36:20Z</dcterms:created>
  <dcterms:modified xsi:type="dcterms:W3CDTF">2024-12-26T06:44:57Z</dcterms:modified>
</cp:coreProperties>
</file>